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showInkAnnotation="0"/>
  <mc:AlternateContent xmlns:mc="http://schemas.openxmlformats.org/markup-compatibility/2006">
    <mc:Choice Requires="x15">
      <x15ac:absPath xmlns:x15ac="http://schemas.microsoft.com/office/spreadsheetml/2010/11/ac" url="D:\TOM\1 - Synchro\03 - Aktuelle Dateien für Downloads und Seminare\"/>
    </mc:Choice>
  </mc:AlternateContent>
  <xr:revisionPtr revIDLastSave="0" documentId="13_ncr:1_{F0C41A8B-F80E-46DD-A45D-97AC3637BB7A}" xr6:coauthVersionLast="47" xr6:coauthVersionMax="47" xr10:uidLastSave="{00000000-0000-0000-0000-000000000000}"/>
  <bookViews>
    <workbookView xWindow="-98" yWindow="-98" windowWidth="22695" windowHeight="14595" xr2:uid="{00000000-000D-0000-FFFF-FFFF00000000}"/>
  </bookViews>
  <sheets>
    <sheet name="Verteilung" sheetId="3" r:id="rId1"/>
    <sheet name="Beispiel 1" sheetId="2" r:id="rId2"/>
    <sheet name="Beispiel 2" sheetId="4" r:id="rId3"/>
  </sheets>
  <definedNames>
    <definedName name="_xlnm.Print_Area" localSheetId="1">'Beispiel 1'!$A$1:$O$45</definedName>
    <definedName name="_xlnm.Print_Area" localSheetId="2">'Beispiel 2'!$A$1:$O$45</definedName>
    <definedName name="_xlnm.Print_Area" localSheetId="0">Verteilung!$A$1:$O$45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8" i="3" l="1"/>
  <c r="A8" i="2"/>
  <c r="A8" i="4"/>
  <c r="A31" i="4"/>
  <c r="A31" i="2"/>
  <c r="A43" i="4"/>
  <c r="B42" i="4"/>
  <c r="B46" i="4"/>
  <c r="B39" i="4"/>
  <c r="B43" i="4" s="1"/>
  <c r="N38" i="4"/>
  <c r="M37" i="4"/>
  <c r="M41" i="4" s="1"/>
  <c r="L37" i="4"/>
  <c r="L41" i="4" s="1"/>
  <c r="K37" i="4"/>
  <c r="K41" i="4" s="1"/>
  <c r="J37" i="4"/>
  <c r="J41" i="4"/>
  <c r="I37" i="4"/>
  <c r="I41" i="4" s="1"/>
  <c r="H37" i="4"/>
  <c r="H41" i="4" s="1"/>
  <c r="G37" i="4"/>
  <c r="G41" i="4" s="1"/>
  <c r="F37" i="4"/>
  <c r="F41" i="4"/>
  <c r="E37" i="4"/>
  <c r="E41" i="4" s="1"/>
  <c r="D37" i="4"/>
  <c r="D41" i="4" s="1"/>
  <c r="C37" i="4"/>
  <c r="C41" i="4"/>
  <c r="B37" i="4"/>
  <c r="B41" i="4"/>
  <c r="F32" i="4"/>
  <c r="A32" i="4"/>
  <c r="A28" i="4"/>
  <c r="B25" i="4"/>
  <c r="A25" i="4"/>
  <c r="A20" i="4"/>
  <c r="G19" i="4"/>
  <c r="G20" i="4"/>
  <c r="H23" i="4" s="1"/>
  <c r="F19" i="4"/>
  <c r="F20" i="4" s="1"/>
  <c r="E19" i="4"/>
  <c r="E20" i="4"/>
  <c r="D19" i="4"/>
  <c r="D20" i="4" s="1"/>
  <c r="C19" i="4"/>
  <c r="C20" i="4" s="1"/>
  <c r="B19" i="4"/>
  <c r="B20" i="4" s="1"/>
  <c r="A19" i="4"/>
  <c r="N15" i="4"/>
  <c r="A14" i="4"/>
  <c r="B13" i="4"/>
  <c r="B14" i="4" s="1"/>
  <c r="B17" i="4" s="1"/>
  <c r="A13" i="4"/>
  <c r="C12" i="4"/>
  <c r="A12" i="4"/>
  <c r="M11" i="4"/>
  <c r="M16" i="4" s="1"/>
  <c r="M25" i="4"/>
  <c r="L11" i="4"/>
  <c r="L25" i="4"/>
  <c r="K11" i="4"/>
  <c r="K17" i="4"/>
  <c r="J11" i="4"/>
  <c r="J17" i="4" s="1"/>
  <c r="I11" i="4"/>
  <c r="I16" i="4" s="1"/>
  <c r="I17" i="4"/>
  <c r="H11" i="4"/>
  <c r="G11" i="4"/>
  <c r="G17" i="4" s="1"/>
  <c r="F11" i="4"/>
  <c r="F17" i="4" s="1"/>
  <c r="E11" i="4"/>
  <c r="E25" i="4"/>
  <c r="D11" i="4"/>
  <c r="D17" i="4" s="1"/>
  <c r="C11" i="4"/>
  <c r="C17" i="4"/>
  <c r="A43" i="3"/>
  <c r="B42" i="3"/>
  <c r="B46" i="3" s="1"/>
  <c r="B39" i="3"/>
  <c r="B43" i="3" s="1"/>
  <c r="N38" i="3"/>
  <c r="M37" i="3"/>
  <c r="M41" i="3"/>
  <c r="L37" i="3"/>
  <c r="L41" i="3" s="1"/>
  <c r="K37" i="3"/>
  <c r="K41" i="3" s="1"/>
  <c r="J37" i="3"/>
  <c r="J41" i="3"/>
  <c r="I37" i="3"/>
  <c r="I41" i="3"/>
  <c r="H37" i="3"/>
  <c r="H41" i="3" s="1"/>
  <c r="G37" i="3"/>
  <c r="G41" i="3" s="1"/>
  <c r="F37" i="3"/>
  <c r="F41" i="3"/>
  <c r="E37" i="3"/>
  <c r="E41" i="3"/>
  <c r="D37" i="3"/>
  <c r="D41" i="3" s="1"/>
  <c r="C37" i="3"/>
  <c r="C41" i="3" s="1"/>
  <c r="B37" i="3"/>
  <c r="B41" i="3"/>
  <c r="F32" i="3"/>
  <c r="A32" i="3"/>
  <c r="A28" i="3"/>
  <c r="B25" i="3"/>
  <c r="A25" i="3"/>
  <c r="A20" i="3"/>
  <c r="G19" i="3"/>
  <c r="F19" i="3"/>
  <c r="F20" i="3" s="1"/>
  <c r="E19" i="3"/>
  <c r="E20" i="3" s="1"/>
  <c r="D19" i="3"/>
  <c r="D20" i="3" s="1"/>
  <c r="C19" i="3"/>
  <c r="C20" i="3" s="1"/>
  <c r="B19" i="3"/>
  <c r="B20" i="3" s="1"/>
  <c r="A19" i="3"/>
  <c r="N15" i="3"/>
  <c r="A14" i="3"/>
  <c r="B13" i="3"/>
  <c r="N13" i="3" s="1"/>
  <c r="A13" i="3"/>
  <c r="C12" i="3"/>
  <c r="A12" i="3"/>
  <c r="M11" i="3"/>
  <c r="M17" i="3"/>
  <c r="L11" i="3"/>
  <c r="L25" i="3" s="1"/>
  <c r="K11" i="3"/>
  <c r="K17" i="3"/>
  <c r="J11" i="3"/>
  <c r="J17" i="3" s="1"/>
  <c r="I11" i="3"/>
  <c r="H11" i="3"/>
  <c r="H17" i="3" s="1"/>
  <c r="G11" i="3"/>
  <c r="G17" i="3"/>
  <c r="F11" i="3"/>
  <c r="F25" i="3"/>
  <c r="E11" i="3"/>
  <c r="N11" i="3" s="1"/>
  <c r="D11" i="3"/>
  <c r="D25" i="3" s="1"/>
  <c r="C11" i="3"/>
  <c r="C25" i="3" s="1"/>
  <c r="A25" i="2"/>
  <c r="A12" i="2"/>
  <c r="C12" i="2"/>
  <c r="A14" i="2"/>
  <c r="A19" i="2"/>
  <c r="C19" i="2"/>
  <c r="C20" i="2" s="1"/>
  <c r="D19" i="2"/>
  <c r="D20" i="2" s="1"/>
  <c r="E19" i="2"/>
  <c r="E20" i="2"/>
  <c r="F19" i="2"/>
  <c r="F20" i="2" s="1"/>
  <c r="G19" i="2"/>
  <c r="G20" i="2" s="1"/>
  <c r="B19" i="2"/>
  <c r="B20" i="2" s="1"/>
  <c r="A20" i="2"/>
  <c r="A13" i="2"/>
  <c r="B13" i="2"/>
  <c r="B14" i="2" s="1"/>
  <c r="A28" i="2"/>
  <c r="A32" i="2"/>
  <c r="A43" i="2"/>
  <c r="B42" i="2"/>
  <c r="B45" i="2" s="1"/>
  <c r="B39" i="2"/>
  <c r="B44" i="2" s="1"/>
  <c r="N38" i="2"/>
  <c r="M37" i="2"/>
  <c r="M41" i="2" s="1"/>
  <c r="L37" i="2"/>
  <c r="L41" i="2"/>
  <c r="K37" i="2"/>
  <c r="K41" i="2" s="1"/>
  <c r="J37" i="2"/>
  <c r="J41" i="2"/>
  <c r="I37" i="2"/>
  <c r="I41" i="2" s="1"/>
  <c r="H37" i="2"/>
  <c r="H41" i="2"/>
  <c r="G37" i="2"/>
  <c r="G41" i="2" s="1"/>
  <c r="F37" i="2"/>
  <c r="F41" i="2"/>
  <c r="E37" i="2"/>
  <c r="E41" i="2" s="1"/>
  <c r="D37" i="2"/>
  <c r="D41" i="2"/>
  <c r="C37" i="2"/>
  <c r="C41" i="2" s="1"/>
  <c r="B37" i="2"/>
  <c r="B41" i="2"/>
  <c r="F32" i="2"/>
  <c r="B25" i="2"/>
  <c r="N15" i="2"/>
  <c r="M11" i="2"/>
  <c r="L11" i="2"/>
  <c r="L16" i="2" s="1"/>
  <c r="K11" i="2"/>
  <c r="K25" i="2" s="1"/>
  <c r="K16" i="2"/>
  <c r="J11" i="2"/>
  <c r="I11" i="2"/>
  <c r="I16" i="2" s="1"/>
  <c r="H11" i="2"/>
  <c r="H16" i="2"/>
  <c r="G11" i="2"/>
  <c r="F11" i="2"/>
  <c r="F16" i="2" s="1"/>
  <c r="F25" i="2"/>
  <c r="E11" i="2"/>
  <c r="E25" i="2" s="1"/>
  <c r="D11" i="2"/>
  <c r="D16" i="2" s="1"/>
  <c r="C11" i="2"/>
  <c r="C16" i="2"/>
  <c r="H16" i="4"/>
  <c r="L16" i="4"/>
  <c r="L17" i="4"/>
  <c r="I25" i="4"/>
  <c r="E16" i="4"/>
  <c r="E17" i="4"/>
  <c r="M17" i="4"/>
  <c r="N37" i="4"/>
  <c r="N41" i="4" s="1"/>
  <c r="C25" i="4"/>
  <c r="G25" i="4"/>
  <c r="K25" i="4"/>
  <c r="B45" i="4"/>
  <c r="G16" i="4"/>
  <c r="K16" i="4"/>
  <c r="L16" i="3"/>
  <c r="M25" i="3"/>
  <c r="M16" i="3"/>
  <c r="N37" i="3"/>
  <c r="K25" i="3"/>
  <c r="G16" i="3"/>
  <c r="K16" i="3"/>
  <c r="H25" i="2"/>
  <c r="F17" i="2"/>
  <c r="H17" i="2"/>
  <c r="B46" i="2"/>
  <c r="E16" i="2"/>
  <c r="E17" i="2"/>
  <c r="L17" i="2"/>
  <c r="H16" i="3"/>
  <c r="B40" i="3"/>
  <c r="B44" i="3"/>
  <c r="J25" i="4"/>
  <c r="J16" i="4"/>
  <c r="F16" i="3"/>
  <c r="F17" i="3"/>
  <c r="H25" i="4"/>
  <c r="H17" i="4"/>
  <c r="C39" i="2"/>
  <c r="C43" i="2" s="1"/>
  <c r="B43" i="2"/>
  <c r="B40" i="2"/>
  <c r="F16" i="4"/>
  <c r="B14" i="3"/>
  <c r="B17" i="3" s="1"/>
  <c r="B21" i="3" s="1"/>
  <c r="B40" i="4"/>
  <c r="N11" i="4"/>
  <c r="N25" i="4" s="1"/>
  <c r="C16" i="4"/>
  <c r="D17" i="3"/>
  <c r="D16" i="3"/>
  <c r="H25" i="3"/>
  <c r="J17" i="2"/>
  <c r="J25" i="2"/>
  <c r="B16" i="4"/>
  <c r="B24" i="4" s="1"/>
  <c r="J16" i="2"/>
  <c r="D25" i="2"/>
  <c r="D17" i="2"/>
  <c r="K17" i="2"/>
  <c r="C17" i="3"/>
  <c r="C39" i="4"/>
  <c r="C43" i="4" s="1"/>
  <c r="B44" i="4"/>
  <c r="C16" i="3"/>
  <c r="L25" i="2"/>
  <c r="N13" i="4"/>
  <c r="C39" i="3"/>
  <c r="C43" i="3" s="1"/>
  <c r="G25" i="3"/>
  <c r="G20" i="3"/>
  <c r="H23" i="3" s="1"/>
  <c r="C44" i="4"/>
  <c r="H19" i="4"/>
  <c r="N25" i="3" l="1"/>
  <c r="B45" i="3"/>
  <c r="N41" i="3"/>
  <c r="C24" i="4"/>
  <c r="C18" i="4"/>
  <c r="C21" i="4" s="1"/>
  <c r="B22" i="4"/>
  <c r="G17" i="2"/>
  <c r="G16" i="2"/>
  <c r="C42" i="3"/>
  <c r="C40" i="3"/>
  <c r="C44" i="3"/>
  <c r="M16" i="2"/>
  <c r="M25" i="2"/>
  <c r="M17" i="2"/>
  <c r="H19" i="2"/>
  <c r="H23" i="2"/>
  <c r="N37" i="2"/>
  <c r="N41" i="2" s="1"/>
  <c r="C40" i="2"/>
  <c r="H19" i="3"/>
  <c r="D39" i="3"/>
  <c r="B16" i="3"/>
  <c r="B24" i="3" s="1"/>
  <c r="I25" i="2"/>
  <c r="C17" i="2"/>
  <c r="N11" i="2"/>
  <c r="N25" i="2" s="1"/>
  <c r="C25" i="2"/>
  <c r="I17" i="2"/>
  <c r="D39" i="2"/>
  <c r="C42" i="2"/>
  <c r="C44" i="2"/>
  <c r="C40" i="4"/>
  <c r="N17" i="4"/>
  <c r="B21" i="4"/>
  <c r="G25" i="2"/>
  <c r="B16" i="2"/>
  <c r="B24" i="2" s="1"/>
  <c r="B17" i="2"/>
  <c r="I16" i="3"/>
  <c r="I17" i="3"/>
  <c r="N17" i="3" s="1"/>
  <c r="I25" i="3"/>
  <c r="C42" i="4"/>
  <c r="D39" i="4"/>
  <c r="E16" i="3"/>
  <c r="E17" i="3"/>
  <c r="E25" i="3"/>
  <c r="F25" i="4"/>
  <c r="N13" i="2"/>
  <c r="J16" i="3"/>
  <c r="D16" i="4"/>
  <c r="D25" i="4"/>
  <c r="L17" i="3"/>
  <c r="J25" i="3"/>
  <c r="D44" i="4" l="1"/>
  <c r="E39" i="4"/>
  <c r="D43" i="4"/>
  <c r="D40" i="4"/>
  <c r="D42" i="4"/>
  <c r="C46" i="4"/>
  <c r="C45" i="4"/>
  <c r="C45" i="3"/>
  <c r="C46" i="3"/>
  <c r="C18" i="3"/>
  <c r="C21" i="3" s="1"/>
  <c r="B22" i="3"/>
  <c r="C24" i="3"/>
  <c r="C46" i="2"/>
  <c r="C45" i="2"/>
  <c r="E39" i="3"/>
  <c r="D42" i="3"/>
  <c r="D43" i="3"/>
  <c r="D44" i="3"/>
  <c r="D40" i="3"/>
  <c r="N17" i="2"/>
  <c r="B21" i="2"/>
  <c r="E39" i="2"/>
  <c r="D43" i="2"/>
  <c r="D42" i="2"/>
  <c r="D40" i="2"/>
  <c r="D44" i="2"/>
  <c r="C22" i="4"/>
  <c r="D18" i="4"/>
  <c r="D21" i="4" s="1"/>
  <c r="D24" i="4"/>
  <c r="C24" i="2"/>
  <c r="B22" i="2"/>
  <c r="C18" i="2"/>
  <c r="C21" i="2" s="1"/>
  <c r="E24" i="4" l="1"/>
  <c r="E18" i="4"/>
  <c r="E21" i="4" s="1"/>
  <c r="D22" i="4"/>
  <c r="E42" i="2"/>
  <c r="E43" i="2"/>
  <c r="E40" i="2"/>
  <c r="E44" i="2"/>
  <c r="F39" i="2"/>
  <c r="C22" i="3"/>
  <c r="D18" i="3"/>
  <c r="D21" i="3" s="1"/>
  <c r="D24" i="3"/>
  <c r="C22" i="2"/>
  <c r="D18" i="2"/>
  <c r="D21" i="2" s="1"/>
  <c r="D24" i="2"/>
  <c r="D46" i="4"/>
  <c r="D45" i="4"/>
  <c r="D46" i="2"/>
  <c r="D45" i="2"/>
  <c r="D45" i="3"/>
  <c r="D46" i="3"/>
  <c r="E44" i="4"/>
  <c r="E43" i="4"/>
  <c r="E42" i="4"/>
  <c r="E40" i="4"/>
  <c r="F39" i="4"/>
  <c r="E43" i="3"/>
  <c r="E44" i="3"/>
  <c r="F39" i="3"/>
  <c r="E42" i="3"/>
  <c r="E40" i="3"/>
  <c r="E46" i="3" l="1"/>
  <c r="E45" i="3"/>
  <c r="D22" i="2"/>
  <c r="E18" i="2"/>
  <c r="E21" i="2" s="1"/>
  <c r="E24" i="2"/>
  <c r="G39" i="3"/>
  <c r="F42" i="3"/>
  <c r="F43" i="3"/>
  <c r="F40" i="3"/>
  <c r="F44" i="3"/>
  <c r="E46" i="2"/>
  <c r="E45" i="2"/>
  <c r="D22" i="3"/>
  <c r="E18" i="3"/>
  <c r="E21" i="3" s="1"/>
  <c r="E24" i="3"/>
  <c r="F40" i="4"/>
  <c r="G39" i="4"/>
  <c r="F44" i="4"/>
  <c r="F42" i="4"/>
  <c r="F43" i="4"/>
  <c r="E45" i="4"/>
  <c r="E46" i="4"/>
  <c r="F43" i="2"/>
  <c r="F40" i="2"/>
  <c r="F42" i="2"/>
  <c r="F44" i="2"/>
  <c r="G39" i="2"/>
  <c r="E22" i="4"/>
  <c r="F24" i="4"/>
  <c r="F18" i="4"/>
  <c r="F21" i="4" s="1"/>
  <c r="G18" i="4" l="1"/>
  <c r="G21" i="4" s="1"/>
  <c r="F22" i="4"/>
  <c r="G24" i="4"/>
  <c r="E22" i="2"/>
  <c r="F18" i="2"/>
  <c r="F21" i="2" s="1"/>
  <c r="F24" i="2"/>
  <c r="G40" i="2"/>
  <c r="G42" i="2"/>
  <c r="G44" i="2"/>
  <c r="H39" i="2"/>
  <c r="G43" i="2"/>
  <c r="F45" i="4"/>
  <c r="F46" i="4"/>
  <c r="F45" i="2"/>
  <c r="F46" i="2"/>
  <c r="G42" i="4"/>
  <c r="G40" i="4"/>
  <c r="G43" i="4"/>
  <c r="H39" i="4"/>
  <c r="G44" i="4"/>
  <c r="F18" i="3"/>
  <c r="F21" i="3" s="1"/>
  <c r="E22" i="3"/>
  <c r="F24" i="3"/>
  <c r="F46" i="3"/>
  <c r="F45" i="3"/>
  <c r="G43" i="3"/>
  <c r="G40" i="3"/>
  <c r="G42" i="3"/>
  <c r="G44" i="3"/>
  <c r="H39" i="3"/>
  <c r="G18" i="3" l="1"/>
  <c r="G21" i="3" s="1"/>
  <c r="F22" i="3"/>
  <c r="G24" i="3"/>
  <c r="H42" i="3"/>
  <c r="H43" i="3"/>
  <c r="H44" i="3"/>
  <c r="H40" i="3"/>
  <c r="I39" i="3"/>
  <c r="F22" i="2"/>
  <c r="G18" i="2"/>
  <c r="G21" i="2" s="1"/>
  <c r="G24" i="2"/>
  <c r="H18" i="4"/>
  <c r="H21" i="4" s="1"/>
  <c r="H24" i="4"/>
  <c r="G22" i="4"/>
  <c r="H43" i="2"/>
  <c r="H42" i="2"/>
  <c r="H40" i="2"/>
  <c r="H44" i="2"/>
  <c r="I39" i="2"/>
  <c r="G45" i="3"/>
  <c r="G46" i="3"/>
  <c r="H42" i="4"/>
  <c r="H44" i="4"/>
  <c r="H43" i="4"/>
  <c r="H40" i="4"/>
  <c r="I39" i="4"/>
  <c r="G46" i="4"/>
  <c r="G45" i="4"/>
  <c r="G45" i="2"/>
  <c r="G46" i="2"/>
  <c r="H46" i="2" l="1"/>
  <c r="H45" i="2"/>
  <c r="I42" i="3"/>
  <c r="I40" i="3"/>
  <c r="J39" i="3"/>
  <c r="I44" i="3"/>
  <c r="I43" i="3"/>
  <c r="H45" i="4"/>
  <c r="H46" i="4"/>
  <c r="I18" i="4"/>
  <c r="I21" i="4" s="1"/>
  <c r="H22" i="4"/>
  <c r="I24" i="4" s="1"/>
  <c r="H46" i="3"/>
  <c r="H45" i="3"/>
  <c r="I43" i="2"/>
  <c r="I42" i="2"/>
  <c r="J39" i="2"/>
  <c r="I40" i="2"/>
  <c r="I44" i="2"/>
  <c r="H24" i="2"/>
  <c r="H18" i="2"/>
  <c r="H21" i="2" s="1"/>
  <c r="G22" i="2"/>
  <c r="H24" i="3"/>
  <c r="H18" i="3"/>
  <c r="H21" i="3" s="1"/>
  <c r="G22" i="3"/>
  <c r="I42" i="4"/>
  <c r="J39" i="4"/>
  <c r="I43" i="4"/>
  <c r="I44" i="4"/>
  <c r="I40" i="4"/>
  <c r="K39" i="2" l="1"/>
  <c r="J44" i="2"/>
  <c r="J43" i="2"/>
  <c r="J40" i="2"/>
  <c r="J42" i="2"/>
  <c r="I45" i="2"/>
  <c r="I46" i="2"/>
  <c r="J43" i="3"/>
  <c r="J42" i="3"/>
  <c r="K39" i="3"/>
  <c r="J40" i="3"/>
  <c r="J44" i="3"/>
  <c r="I18" i="3"/>
  <c r="I21" i="3" s="1"/>
  <c r="H22" i="3"/>
  <c r="I24" i="3" s="1"/>
  <c r="I22" i="4"/>
  <c r="J18" i="4"/>
  <c r="J21" i="4" s="1"/>
  <c r="J24" i="4"/>
  <c r="I45" i="3"/>
  <c r="I46" i="3"/>
  <c r="I18" i="2"/>
  <c r="I21" i="2" s="1"/>
  <c r="H22" i="2"/>
  <c r="I24" i="2" s="1"/>
  <c r="J44" i="4"/>
  <c r="J42" i="4"/>
  <c r="J40" i="4"/>
  <c r="K39" i="4"/>
  <c r="J43" i="4"/>
  <c r="I46" i="4"/>
  <c r="I45" i="4"/>
  <c r="J45" i="4" l="1"/>
  <c r="J46" i="4"/>
  <c r="J46" i="2"/>
  <c r="J45" i="2"/>
  <c r="I22" i="3"/>
  <c r="J24" i="3"/>
  <c r="J18" i="3"/>
  <c r="J21" i="3" s="1"/>
  <c r="K42" i="3"/>
  <c r="K43" i="3"/>
  <c r="K40" i="3"/>
  <c r="L39" i="3"/>
  <c r="K44" i="3"/>
  <c r="J24" i="2"/>
  <c r="I22" i="2"/>
  <c r="J18" i="2"/>
  <c r="J21" i="2" s="1"/>
  <c r="K42" i="4"/>
  <c r="K40" i="4"/>
  <c r="L39" i="4"/>
  <c r="K44" i="4"/>
  <c r="K43" i="4"/>
  <c r="K18" i="4"/>
  <c r="K21" i="4" s="1"/>
  <c r="K24" i="4"/>
  <c r="J22" i="4"/>
  <c r="J46" i="3"/>
  <c r="J45" i="3"/>
  <c r="K42" i="2"/>
  <c r="L39" i="2"/>
  <c r="K44" i="2"/>
  <c r="K43" i="2"/>
  <c r="K40" i="2"/>
  <c r="K45" i="4" l="1"/>
  <c r="K46" i="4"/>
  <c r="K46" i="3"/>
  <c r="K45" i="3"/>
  <c r="L24" i="4"/>
  <c r="L18" i="4"/>
  <c r="L21" i="4" s="1"/>
  <c r="K22" i="4"/>
  <c r="K18" i="2"/>
  <c r="K21" i="2" s="1"/>
  <c r="J22" i="2"/>
  <c r="K24" i="2"/>
  <c r="K24" i="3"/>
  <c r="J22" i="3"/>
  <c r="K18" i="3"/>
  <c r="K21" i="3" s="1"/>
  <c r="L42" i="2"/>
  <c r="L44" i="2"/>
  <c r="L40" i="2"/>
  <c r="L43" i="2"/>
  <c r="M39" i="2"/>
  <c r="L44" i="3"/>
  <c r="L42" i="3"/>
  <c r="M39" i="3"/>
  <c r="L43" i="3"/>
  <c r="L40" i="3"/>
  <c r="K45" i="2"/>
  <c r="K46" i="2"/>
  <c r="L40" i="4"/>
  <c r="L42" i="4"/>
  <c r="L44" i="4"/>
  <c r="L43" i="4"/>
  <c r="M39" i="4"/>
  <c r="L45" i="2" l="1"/>
  <c r="L46" i="2"/>
  <c r="M18" i="4"/>
  <c r="M21" i="4" s="1"/>
  <c r="N21" i="4" s="1"/>
  <c r="L22" i="4"/>
  <c r="M24" i="4"/>
  <c r="L46" i="3"/>
  <c r="L45" i="3"/>
  <c r="L46" i="4"/>
  <c r="L45" i="4"/>
  <c r="L24" i="3"/>
  <c r="L18" i="3"/>
  <c r="L21" i="3" s="1"/>
  <c r="K22" i="3"/>
  <c r="M42" i="4"/>
  <c r="M40" i="4"/>
  <c r="N40" i="4" s="1"/>
  <c r="M43" i="4"/>
  <c r="N43" i="4" s="1"/>
  <c r="M44" i="4"/>
  <c r="N44" i="4" s="1"/>
  <c r="N39" i="4"/>
  <c r="M43" i="3"/>
  <c r="N43" i="3" s="1"/>
  <c r="M40" i="3"/>
  <c r="N40" i="3" s="1"/>
  <c r="M42" i="3"/>
  <c r="N39" i="3"/>
  <c r="M44" i="3"/>
  <c r="N44" i="3" s="1"/>
  <c r="M42" i="2"/>
  <c r="M43" i="2"/>
  <c r="N43" i="2" s="1"/>
  <c r="M44" i="2"/>
  <c r="N44" i="2" s="1"/>
  <c r="M40" i="2"/>
  <c r="N40" i="2" s="1"/>
  <c r="N39" i="2"/>
  <c r="L18" i="2"/>
  <c r="L21" i="2" s="1"/>
  <c r="K22" i="2"/>
  <c r="L24" i="2"/>
  <c r="M46" i="4" l="1"/>
  <c r="M45" i="4"/>
  <c r="N42" i="4"/>
  <c r="M22" i="4"/>
  <c r="N24" i="4"/>
  <c r="N42" i="3"/>
  <c r="M45" i="3"/>
  <c r="M46" i="3"/>
  <c r="L22" i="2"/>
  <c r="M24" i="2"/>
  <c r="M18" i="2"/>
  <c r="M21" i="2" s="1"/>
  <c r="N21" i="2" s="1"/>
  <c r="N42" i="2"/>
  <c r="M46" i="2"/>
  <c r="M45" i="2"/>
  <c r="L22" i="3"/>
  <c r="M24" i="3"/>
  <c r="M18" i="3"/>
  <c r="M21" i="3" s="1"/>
  <c r="N21" i="3" s="1"/>
  <c r="N45" i="2" l="1"/>
  <c r="N46" i="2"/>
  <c r="N45" i="3"/>
  <c r="N46" i="3"/>
  <c r="N45" i="4"/>
  <c r="N46" i="4"/>
  <c r="M22" i="3"/>
  <c r="N24" i="3"/>
  <c r="N24" i="2"/>
  <c r="M22" i="2"/>
</calcChain>
</file>

<file path=xl/sharedStrings.xml><?xml version="1.0" encoding="utf-8"?>
<sst xmlns="http://schemas.openxmlformats.org/spreadsheetml/2006/main" count="238" uniqueCount="46">
  <si>
    <t>tatsächliche Nutzung</t>
  </si>
  <si>
    <t>Jan</t>
  </si>
  <si>
    <t>Feb</t>
  </si>
  <si>
    <t>Mrz</t>
  </si>
  <si>
    <t>Apr</t>
  </si>
  <si>
    <t>Mai</t>
  </si>
  <si>
    <t>Jun</t>
  </si>
  <si>
    <t>Jul</t>
  </si>
  <si>
    <t>Aug</t>
  </si>
  <si>
    <t>Sep</t>
  </si>
  <si>
    <t>Okt</t>
  </si>
  <si>
    <t>Nov</t>
  </si>
  <si>
    <t>Dez</t>
  </si>
  <si>
    <t>Gesamt</t>
  </si>
  <si>
    <t>= Eigenanteil in diesem Monat</t>
  </si>
  <si>
    <t>Zwischenberechnung (ausblenden)</t>
  </si>
  <si>
    <t>für den Kunden:</t>
  </si>
  <si>
    <t>*zur weiteren Verwendung, jedoch keine Auszahlung (auch nicht anteilig)</t>
  </si>
  <si>
    <t>Planung und Steuerung</t>
  </si>
  <si>
    <t>monatlicher Anspruch</t>
  </si>
  <si>
    <t>= "Rest" des gesamten "Guthabens"</t>
  </si>
  <si>
    <t>kumm. Nutzung (ausblenden)</t>
  </si>
  <si>
    <t>"restliches" Gesamt-"Guthaben" (ausblenden)</t>
  </si>
  <si>
    <t>Ergebnis anteiliger monatl. Zuschuss (ausblenden)</t>
  </si>
  <si>
    <t>Jahresende</t>
  </si>
  <si>
    <t>verteilte jährliche Nutzung:</t>
  </si>
  <si>
    <t>Verteilung und Steuerung der</t>
  </si>
  <si>
    <t>monatlicher (anteiliger) Anspruch (zur Info)</t>
  </si>
  <si>
    <t>kummulierte "Rest"-Ansprüche (Gesamt-"Guthaben")</t>
  </si>
  <si>
    <r>
      <t xml:space="preserve">= kummulierte Ausschöpfung des </t>
    </r>
    <r>
      <rPr>
        <u/>
        <sz val="10"/>
        <color indexed="8"/>
        <rFont val="Arial"/>
        <family val="2"/>
      </rPr>
      <t>Gesamt</t>
    </r>
    <r>
      <rPr>
        <sz val="10"/>
        <color indexed="8"/>
        <rFont val="Arial"/>
        <family val="2"/>
      </rPr>
      <t>betrages</t>
    </r>
  </si>
  <si>
    <t>Bitte geben Sie nur die gelb hinterlegten Felder ein.</t>
  </si>
  <si>
    <t>- Verhinderungspflege</t>
  </si>
  <si>
    <t>Verteilung der Zuschüsse (Kostenerstattung) der Leistungen der Pflegeversicherung auf das Jahr</t>
  </si>
  <si>
    <t>Thomas Sießegger</t>
  </si>
  <si>
    <t>Die Nutzung der EXCEL-Tabelle ist ohne Gewähr!</t>
  </si>
  <si>
    <t xml:space="preserve">x x x x x </t>
  </si>
  <si>
    <t>monatlicher Eigenanteil d. Kunden (ausblenden)</t>
  </si>
  <si>
    <t>für:</t>
  </si>
  <si>
    <t>kummulierte "Rest"-Ansprüche (Gesamt-"Guthaben") ausblenden</t>
  </si>
  <si>
    <t>positive Veränderung gegenüber dem Vormonat</t>
  </si>
  <si>
    <r>
      <t>Wie viel vom Budget ist schon verbraucht?</t>
    </r>
    <r>
      <rPr>
        <sz val="10"/>
        <color indexed="43"/>
        <rFont val="Wingdings 3"/>
        <family val="1"/>
        <charset val="2"/>
      </rPr>
      <t xml:space="preserve"> â â â</t>
    </r>
  </si>
  <si>
    <r>
      <t>Wie viel vom Budget ist schon verbraucht?</t>
    </r>
    <r>
      <rPr>
        <sz val="10"/>
        <color indexed="43"/>
        <rFont val="Wingdings 3"/>
        <family val="1"/>
        <charset val="2"/>
      </rPr>
      <t xml:space="preserve"> </t>
    </r>
    <r>
      <rPr>
        <sz val="10"/>
        <color indexed="57"/>
        <rFont val="Wingdings 3"/>
        <family val="1"/>
        <charset val="2"/>
      </rPr>
      <t>â</t>
    </r>
  </si>
  <si>
    <t>Verteilung der Kostenerstattungsleistungen der Pflegeversicherung auf das Jahr</t>
  </si>
  <si>
    <t>- Leistungen mit dem Entlastungsbetrag</t>
  </si>
  <si>
    <r>
      <t>Wie viel vom Budget ist schon verbraucht?</t>
    </r>
    <r>
      <rPr>
        <sz val="10"/>
        <color indexed="10"/>
        <rFont val="Wingdings 3"/>
        <family val="1"/>
        <charset val="2"/>
      </rPr>
      <t xml:space="preserve"> â â</t>
    </r>
  </si>
  <si>
    <t>Legen Sie für jeden Kunden eine eigene EXCEL-Datei an mit einem bezeichnenden Namen, z.B. "Sießegger Thomas 2021"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</si>
</sst>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\ &quot;€&quot;"/>
    <numFmt numFmtId="165" formatCode="\+\ 0.00\ &quot;€&quot;;[Red]\-\ 0.00\ &quot;€&quot;"/>
    <numFmt numFmtId="166" formatCode="\+\ #,##0.00\ &quot;€&quot;;[Red]\-\ #,##0.00\ &quot;€&quot;"/>
    <numFmt numFmtId="167" formatCode="0.0%"/>
  </numFmts>
  <fonts count="25" x14ac:knownFonts="1"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sz val="8"/>
      <color indexed="8"/>
      <name val="Arial"/>
      <family val="2"/>
    </font>
    <font>
      <b/>
      <sz val="9"/>
      <color indexed="10"/>
      <name val="Arial"/>
      <family val="2"/>
    </font>
    <font>
      <u/>
      <sz val="10"/>
      <color indexed="8"/>
      <name val="Arial"/>
      <family val="2"/>
    </font>
    <font>
      <sz val="9"/>
      <color indexed="10"/>
      <name val="Arial"/>
      <family val="2"/>
    </font>
    <font>
      <b/>
      <sz val="12"/>
      <color indexed="8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sz val="10"/>
      <color indexed="43"/>
      <name val="Wingdings 3"/>
      <family val="1"/>
      <charset val="2"/>
    </font>
    <font>
      <sz val="10"/>
      <color indexed="57"/>
      <name val="Wingdings 3"/>
      <family val="1"/>
      <charset val="2"/>
    </font>
    <font>
      <sz val="10"/>
      <color indexed="63"/>
      <name val="Arial"/>
      <family val="2"/>
    </font>
    <font>
      <sz val="9"/>
      <color indexed="63"/>
      <name val="Arial"/>
      <family val="2"/>
    </font>
    <font>
      <b/>
      <sz val="9"/>
      <color indexed="63"/>
      <name val="Arial"/>
      <family val="2"/>
    </font>
    <font>
      <sz val="9"/>
      <color indexed="17"/>
      <name val="Arial"/>
      <family val="2"/>
    </font>
    <font>
      <b/>
      <sz val="9"/>
      <color indexed="10"/>
      <name val="Arial"/>
      <family val="2"/>
    </font>
    <font>
      <b/>
      <sz val="20"/>
      <color indexed="55"/>
      <name val="Arial"/>
      <family val="2"/>
    </font>
    <font>
      <sz val="8"/>
      <name val="Calibri"/>
      <family val="2"/>
    </font>
    <font>
      <sz val="10"/>
      <color indexed="10"/>
      <name val="Wingdings 3"/>
      <family val="1"/>
      <charset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 style="thin">
        <color indexed="52"/>
      </left>
      <right style="thin">
        <color indexed="52"/>
      </right>
      <top style="thin">
        <color indexed="52"/>
      </top>
      <bottom style="thin">
        <color indexed="52"/>
      </bottom>
      <diagonal/>
    </border>
    <border>
      <left/>
      <right/>
      <top style="thin">
        <color indexed="52"/>
      </top>
      <bottom/>
      <diagonal/>
    </border>
    <border>
      <left style="hair">
        <color indexed="55"/>
      </left>
      <right/>
      <top style="hair">
        <color indexed="55"/>
      </top>
      <bottom style="hair">
        <color indexed="55"/>
      </bottom>
      <diagonal/>
    </border>
    <border>
      <left/>
      <right/>
      <top style="hair">
        <color indexed="55"/>
      </top>
      <bottom style="hair">
        <color indexed="55"/>
      </bottom>
      <diagonal/>
    </border>
    <border>
      <left/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indexed="52"/>
      </left>
      <right/>
      <top style="thin">
        <color indexed="52"/>
      </top>
      <bottom style="thin">
        <color indexed="52"/>
      </bottom>
      <diagonal/>
    </border>
    <border>
      <left/>
      <right/>
      <top style="thin">
        <color indexed="52"/>
      </top>
      <bottom style="thin">
        <color indexed="52"/>
      </bottom>
      <diagonal/>
    </border>
    <border>
      <left/>
      <right style="thin">
        <color indexed="52"/>
      </right>
      <top style="thin">
        <color indexed="52"/>
      </top>
      <bottom style="thin">
        <color indexed="52"/>
      </bottom>
      <diagonal/>
    </border>
    <border>
      <left/>
      <right/>
      <top/>
      <bottom style="thin">
        <color indexed="52"/>
      </bottom>
      <diagonal/>
    </border>
    <border>
      <left style="thin">
        <color indexed="52"/>
      </left>
      <right style="thin">
        <color indexed="52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/>
      <diagonal/>
    </border>
    <border>
      <left style="hair">
        <color indexed="55"/>
      </left>
      <right style="hair">
        <color indexed="55"/>
      </right>
      <top/>
      <bottom style="hair">
        <color indexed="55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2" fillId="2" borderId="0" xfId="0" applyFont="1" applyFill="1"/>
    <xf numFmtId="0" fontId="4" fillId="2" borderId="0" xfId="0" applyFont="1" applyFill="1"/>
    <xf numFmtId="165" fontId="3" fillId="2" borderId="0" xfId="0" applyNumberFormat="1" applyFont="1" applyFill="1" applyAlignment="1">
      <alignment horizontal="right"/>
    </xf>
    <xf numFmtId="0" fontId="2" fillId="2" borderId="1" xfId="0" applyFont="1" applyFill="1" applyBorder="1"/>
    <xf numFmtId="0" fontId="5" fillId="2" borderId="1" xfId="0" applyFont="1" applyFill="1" applyBorder="1" applyAlignment="1">
      <alignment horizontal="center"/>
    </xf>
    <xf numFmtId="164" fontId="3" fillId="3" borderId="1" xfId="0" applyNumberFormat="1" applyFont="1" applyFill="1" applyBorder="1" applyAlignment="1" applyProtection="1">
      <alignment horizontal="right"/>
      <protection locked="0"/>
    </xf>
    <xf numFmtId="164" fontId="3" fillId="2" borderId="1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0" fontId="2" fillId="2" borderId="1" xfId="0" quotePrefix="1" applyFont="1" applyFill="1" applyBorder="1"/>
    <xf numFmtId="166" fontId="5" fillId="2" borderId="1" xfId="0" applyNumberFormat="1" applyFont="1" applyFill="1" applyBorder="1" applyAlignment="1">
      <alignment horizontal="right"/>
    </xf>
    <xf numFmtId="164" fontId="5" fillId="2" borderId="1" xfId="0" applyNumberFormat="1" applyFont="1" applyFill="1" applyBorder="1" applyAlignment="1">
      <alignment horizontal="right"/>
    </xf>
    <xf numFmtId="167" fontId="7" fillId="2" borderId="1" xfId="0" applyNumberFormat="1" applyFont="1" applyFill="1" applyBorder="1" applyAlignment="1">
      <alignment horizontal="right"/>
    </xf>
    <xf numFmtId="0" fontId="2" fillId="2" borderId="0" xfId="0" applyFont="1" applyFill="1" applyAlignment="1">
      <alignment horizontal="right"/>
    </xf>
    <xf numFmtId="164" fontId="5" fillId="3" borderId="1" xfId="0" applyNumberFormat="1" applyFont="1" applyFill="1" applyBorder="1" applyAlignment="1" applyProtection="1">
      <alignment horizontal="right"/>
      <protection locked="0"/>
    </xf>
    <xf numFmtId="0" fontId="6" fillId="2" borderId="0" xfId="0" applyFont="1" applyFill="1" applyAlignment="1">
      <alignment horizontal="center"/>
    </xf>
    <xf numFmtId="0" fontId="17" fillId="2" borderId="1" xfId="0" applyFont="1" applyFill="1" applyBorder="1"/>
    <xf numFmtId="164" fontId="18" fillId="2" borderId="1" xfId="0" applyNumberFormat="1" applyFont="1" applyFill="1" applyBorder="1" applyAlignment="1">
      <alignment horizontal="right"/>
    </xf>
    <xf numFmtId="164" fontId="19" fillId="2" borderId="1" xfId="0" applyNumberFormat="1" applyFont="1" applyFill="1" applyBorder="1" applyAlignment="1">
      <alignment horizontal="right"/>
    </xf>
    <xf numFmtId="167" fontId="20" fillId="2" borderId="1" xfId="0" applyNumberFormat="1" applyFont="1" applyFill="1" applyBorder="1" applyAlignment="1">
      <alignment horizontal="right"/>
    </xf>
    <xf numFmtId="167" fontId="9" fillId="2" borderId="1" xfId="0" applyNumberFormat="1" applyFont="1" applyFill="1" applyBorder="1" applyAlignment="1">
      <alignment horizontal="right"/>
    </xf>
    <xf numFmtId="164" fontId="18" fillId="2" borderId="2" xfId="0" applyNumberFormat="1" applyFont="1" applyFill="1" applyBorder="1" applyAlignment="1">
      <alignment horizontal="right"/>
    </xf>
    <xf numFmtId="164" fontId="18" fillId="2" borderId="0" xfId="0" applyNumberFormat="1" applyFont="1" applyFill="1" applyBorder="1" applyAlignment="1">
      <alignment horizontal="right"/>
    </xf>
    <xf numFmtId="0" fontId="4" fillId="2" borderId="0" xfId="0" applyNumberFormat="1" applyFont="1" applyFill="1" applyBorder="1" applyAlignment="1" applyProtection="1">
      <alignment horizontal="left"/>
    </xf>
    <xf numFmtId="0" fontId="2" fillId="2" borderId="2" xfId="0" quotePrefix="1" applyFont="1" applyFill="1" applyBorder="1"/>
    <xf numFmtId="167" fontId="7" fillId="2" borderId="0" xfId="0" applyNumberFormat="1" applyFont="1" applyFill="1" applyBorder="1" applyAlignment="1">
      <alignment horizontal="right"/>
    </xf>
    <xf numFmtId="0" fontId="0" fillId="0" borderId="0" xfId="0" applyBorder="1" applyAlignment="1">
      <alignment vertical="top" wrapText="1"/>
    </xf>
    <xf numFmtId="0" fontId="6" fillId="2" borderId="0" xfId="0" applyFont="1" applyFill="1" applyBorder="1" applyAlignment="1">
      <alignment vertical="top"/>
    </xf>
    <xf numFmtId="0" fontId="6" fillId="3" borderId="3" xfId="0" applyFont="1" applyFill="1" applyBorder="1"/>
    <xf numFmtId="0" fontId="1" fillId="3" borderId="4" xfId="0" applyFont="1" applyFill="1" applyBorder="1"/>
    <xf numFmtId="0" fontId="1" fillId="3" borderId="5" xfId="0" applyFont="1" applyFill="1" applyBorder="1"/>
    <xf numFmtId="0" fontId="2" fillId="4" borderId="1" xfId="0" quotePrefix="1" applyFont="1" applyFill="1" applyBorder="1"/>
    <xf numFmtId="166" fontId="3" fillId="4" borderId="1" xfId="0" applyNumberFormat="1" applyFont="1" applyFill="1" applyBorder="1" applyAlignment="1">
      <alignment horizontal="right"/>
    </xf>
    <xf numFmtId="165" fontId="12" fillId="2" borderId="0" xfId="0" applyNumberFormat="1" applyFont="1" applyFill="1" applyAlignment="1">
      <alignment horizontal="right"/>
    </xf>
    <xf numFmtId="0" fontId="14" fillId="2" borderId="0" xfId="0" applyFont="1" applyFill="1"/>
    <xf numFmtId="0" fontId="11" fillId="4" borderId="1" xfId="0" applyFont="1" applyFill="1" applyBorder="1"/>
    <xf numFmtId="164" fontId="3" fillId="4" borderId="1" xfId="0" applyNumberFormat="1" applyFont="1" applyFill="1" applyBorder="1" applyAlignment="1">
      <alignment horizontal="right"/>
    </xf>
    <xf numFmtId="166" fontId="21" fillId="2" borderId="6" xfId="0" applyNumberFormat="1" applyFont="1" applyFill="1" applyBorder="1" applyAlignment="1">
      <alignment horizontal="left"/>
    </xf>
    <xf numFmtId="166" fontId="12" fillId="2" borderId="7" xfId="0" applyNumberFormat="1" applyFont="1" applyFill="1" applyBorder="1" applyAlignment="1">
      <alignment horizontal="right"/>
    </xf>
    <xf numFmtId="166" fontId="13" fillId="2" borderId="8" xfId="0" applyNumberFormat="1" applyFont="1" applyFill="1" applyBorder="1" applyAlignment="1">
      <alignment horizontal="right"/>
    </xf>
    <xf numFmtId="0" fontId="10" fillId="2" borderId="0" xfId="0" applyFont="1" applyFill="1" applyAlignment="1">
      <alignment horizontal="left" vertical="center" wrapText="1"/>
    </xf>
    <xf numFmtId="0" fontId="10" fillId="2" borderId="0" xfId="0" quotePrefix="1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2" fillId="5" borderId="1" xfId="0" applyFont="1" applyFill="1" applyBorder="1"/>
    <xf numFmtId="166" fontId="3" fillId="5" borderId="1" xfId="0" applyNumberFormat="1" applyFont="1" applyFill="1" applyBorder="1" applyAlignment="1">
      <alignment horizontal="right"/>
    </xf>
    <xf numFmtId="166" fontId="5" fillId="5" borderId="1" xfId="0" applyNumberFormat="1" applyFont="1" applyFill="1" applyBorder="1" applyAlignment="1">
      <alignment horizontal="right"/>
    </xf>
    <xf numFmtId="165" fontId="3" fillId="5" borderId="0" xfId="0" applyNumberFormat="1" applyFont="1" applyFill="1" applyAlignment="1">
      <alignment horizontal="right"/>
    </xf>
    <xf numFmtId="0" fontId="1" fillId="5" borderId="0" xfId="0" applyFont="1" applyFill="1"/>
    <xf numFmtId="166" fontId="3" fillId="6" borderId="1" xfId="0" applyNumberFormat="1" applyFont="1" applyFill="1" applyBorder="1" applyAlignment="1">
      <alignment horizontal="right"/>
    </xf>
    <xf numFmtId="164" fontId="3" fillId="2" borderId="0" xfId="0" applyNumberFormat="1" applyFont="1" applyFill="1" applyBorder="1" applyAlignment="1">
      <alignment horizontal="right"/>
    </xf>
    <xf numFmtId="0" fontId="4" fillId="2" borderId="9" xfId="0" applyFont="1" applyFill="1" applyBorder="1"/>
    <xf numFmtId="164" fontId="3" fillId="2" borderId="9" xfId="0" applyNumberFormat="1" applyFont="1" applyFill="1" applyBorder="1" applyAlignment="1">
      <alignment horizontal="right"/>
    </xf>
    <xf numFmtId="166" fontId="5" fillId="4" borderId="1" xfId="0" applyNumberFormat="1" applyFont="1" applyFill="1" applyBorder="1" applyAlignment="1">
      <alignment horizontal="right"/>
    </xf>
    <xf numFmtId="164" fontId="3" fillId="3" borderId="8" xfId="0" applyNumberFormat="1" applyFont="1" applyFill="1" applyBorder="1" applyAlignment="1" applyProtection="1">
      <alignment horizontal="right"/>
      <protection locked="0"/>
    </xf>
    <xf numFmtId="164" fontId="5" fillId="3" borderId="8" xfId="0" applyNumberFormat="1" applyFont="1" applyFill="1" applyBorder="1" applyAlignment="1" applyProtection="1">
      <alignment horizontal="right"/>
      <protection locked="0"/>
    </xf>
    <xf numFmtId="164" fontId="3" fillId="2" borderId="8" xfId="0" applyNumberFormat="1" applyFont="1" applyFill="1" applyBorder="1" applyAlignment="1">
      <alignment horizontal="right"/>
    </xf>
    <xf numFmtId="166" fontId="3" fillId="4" borderId="8" xfId="0" applyNumberFormat="1" applyFont="1" applyFill="1" applyBorder="1" applyAlignment="1">
      <alignment horizontal="right"/>
    </xf>
    <xf numFmtId="166" fontId="3" fillId="5" borderId="8" xfId="0" applyNumberFormat="1" applyFont="1" applyFill="1" applyBorder="1" applyAlignment="1">
      <alignment horizontal="right"/>
    </xf>
    <xf numFmtId="164" fontId="3" fillId="4" borderId="8" xfId="0" applyNumberFormat="1" applyFont="1" applyFill="1" applyBorder="1" applyAlignment="1">
      <alignment horizontal="right"/>
    </xf>
    <xf numFmtId="166" fontId="3" fillId="2" borderId="8" xfId="0" applyNumberFormat="1" applyFont="1" applyFill="1" applyBorder="1" applyAlignment="1">
      <alignment horizontal="right"/>
    </xf>
    <xf numFmtId="166" fontId="5" fillId="2" borderId="8" xfId="0" applyNumberFormat="1" applyFont="1" applyFill="1" applyBorder="1" applyAlignment="1">
      <alignment horizontal="right"/>
    </xf>
    <xf numFmtId="167" fontId="7" fillId="2" borderId="8" xfId="0" applyNumberFormat="1" applyFont="1" applyFill="1" applyBorder="1" applyAlignment="1">
      <alignment horizontal="right"/>
    </xf>
    <xf numFmtId="0" fontId="1" fillId="5" borderId="10" xfId="0" applyFont="1" applyFill="1" applyBorder="1"/>
    <xf numFmtId="164" fontId="3" fillId="5" borderId="8" xfId="0" applyNumberFormat="1" applyFont="1" applyFill="1" applyBorder="1" applyAlignment="1">
      <alignment horizontal="right"/>
    </xf>
    <xf numFmtId="164" fontId="3" fillId="5" borderId="1" xfId="0" applyNumberFormat="1" applyFont="1" applyFill="1" applyBorder="1" applyAlignment="1">
      <alignment horizontal="right"/>
    </xf>
    <xf numFmtId="164" fontId="5" fillId="5" borderId="1" xfId="0" applyNumberFormat="1" applyFont="1" applyFill="1" applyBorder="1" applyAlignment="1">
      <alignment horizontal="right"/>
    </xf>
    <xf numFmtId="164" fontId="5" fillId="3" borderId="7" xfId="0" applyNumberFormat="1" applyFont="1" applyFill="1" applyBorder="1" applyAlignment="1" applyProtection="1">
      <alignment horizontal="right"/>
      <protection locked="0"/>
    </xf>
    <xf numFmtId="0" fontId="2" fillId="4" borderId="1" xfId="0" applyFont="1" applyFill="1" applyBorder="1"/>
    <xf numFmtId="0" fontId="3" fillId="4" borderId="7" xfId="0" applyFont="1" applyFill="1" applyBorder="1"/>
    <xf numFmtId="0" fontId="2" fillId="4" borderId="9" xfId="0" applyFont="1" applyFill="1" applyBorder="1"/>
    <xf numFmtId="0" fontId="4" fillId="4" borderId="9" xfId="0" applyFont="1" applyFill="1" applyBorder="1"/>
    <xf numFmtId="164" fontId="4" fillId="4" borderId="9" xfId="0" applyNumberFormat="1" applyFont="1" applyFill="1" applyBorder="1"/>
    <xf numFmtId="164" fontId="5" fillId="2" borderId="8" xfId="0" applyNumberFormat="1" applyFont="1" applyFill="1" applyBorder="1" applyAlignment="1">
      <alignment horizontal="right"/>
    </xf>
    <xf numFmtId="0" fontId="4" fillId="3" borderId="6" xfId="0" applyNumberFormat="1" applyFont="1" applyFill="1" applyBorder="1" applyAlignment="1" applyProtection="1">
      <alignment horizontal="left"/>
      <protection locked="0"/>
    </xf>
    <xf numFmtId="0" fontId="4" fillId="3" borderId="7" xfId="0" applyNumberFormat="1" applyFont="1" applyFill="1" applyBorder="1" applyAlignment="1" applyProtection="1">
      <alignment horizontal="left"/>
      <protection locked="0"/>
    </xf>
    <xf numFmtId="0" fontId="4" fillId="3" borderId="8" xfId="0" applyNumberFormat="1" applyFont="1" applyFill="1" applyBorder="1" applyAlignment="1" applyProtection="1">
      <alignment horizontal="left"/>
      <protection locked="0"/>
    </xf>
    <xf numFmtId="0" fontId="2" fillId="2" borderId="0" xfId="0" applyFont="1" applyFill="1" applyAlignment="1">
      <alignment horizontal="right"/>
    </xf>
    <xf numFmtId="0" fontId="4" fillId="2" borderId="6" xfId="0" applyNumberFormat="1" applyFont="1" applyFill="1" applyBorder="1" applyAlignment="1" applyProtection="1">
      <alignment horizontal="left"/>
    </xf>
    <xf numFmtId="0" fontId="4" fillId="2" borderId="7" xfId="0" applyNumberFormat="1" applyFont="1" applyFill="1" applyBorder="1" applyAlignment="1" applyProtection="1">
      <alignment horizontal="left"/>
    </xf>
    <xf numFmtId="0" fontId="4" fillId="2" borderId="8" xfId="0" applyNumberFormat="1" applyFont="1" applyFill="1" applyBorder="1" applyAlignment="1" applyProtection="1">
      <alignment horizontal="left"/>
    </xf>
    <xf numFmtId="0" fontId="2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left" vertical="center" wrapText="1"/>
    </xf>
    <xf numFmtId="0" fontId="22" fillId="3" borderId="11" xfId="0" applyFont="1" applyFill="1" applyBorder="1" applyAlignment="1" applyProtection="1">
      <alignment horizontal="center"/>
      <protection locked="0"/>
    </xf>
    <xf numFmtId="0" fontId="22" fillId="3" borderId="12" xfId="0" applyFont="1" applyFill="1" applyBorder="1" applyAlignment="1" applyProtection="1">
      <alignment horizontal="center"/>
      <protection locked="0"/>
    </xf>
  </cellXfs>
  <cellStyles count="1">
    <cellStyle name="Standard" xfId="0" builtinId="0"/>
  </cellStyles>
  <dxfs count="27">
    <dxf>
      <font>
        <b/>
        <i val="0"/>
        <strike val="0"/>
        <color theme="9" tint="-0.24994659260841701"/>
      </font>
    </dxf>
    <dxf>
      <font>
        <b/>
        <i val="0"/>
        <color rgb="FFFF000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b/>
        <i val="0"/>
        <color rgb="FFFF0000"/>
      </font>
    </dxf>
    <dxf>
      <font>
        <color theme="0"/>
      </font>
    </dxf>
    <dxf>
      <font>
        <b/>
        <i val="0"/>
        <strike val="0"/>
        <color rgb="FF339966"/>
      </font>
    </dxf>
    <dxf>
      <font>
        <color theme="0"/>
        <name val="Calibri Light"/>
        <scheme val="none"/>
      </font>
    </dxf>
    <dxf>
      <font>
        <b/>
        <i val="0"/>
        <strike val="0"/>
        <color theme="9" tint="-0.24994659260841701"/>
      </font>
    </dxf>
    <dxf>
      <font>
        <b/>
        <i val="0"/>
        <color rgb="FFFF000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b/>
        <i val="0"/>
        <color rgb="FFFF0000"/>
      </font>
    </dxf>
    <dxf>
      <font>
        <color theme="0"/>
      </font>
    </dxf>
    <dxf>
      <font>
        <b/>
        <i val="0"/>
        <strike val="0"/>
        <color rgb="FF339966"/>
      </font>
    </dxf>
    <dxf>
      <font>
        <color theme="0"/>
        <name val="Calibri Light"/>
        <scheme val="none"/>
      </font>
    </dxf>
    <dxf>
      <font>
        <b/>
        <i val="0"/>
        <strike val="0"/>
        <color theme="9" tint="-0.24994659260841701"/>
      </font>
    </dxf>
    <dxf>
      <font>
        <b/>
        <i val="0"/>
        <color rgb="FFFF000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b/>
        <i val="0"/>
        <color rgb="FFFF0000"/>
      </font>
    </dxf>
    <dxf>
      <font>
        <color theme="0"/>
      </font>
    </dxf>
    <dxf>
      <font>
        <b/>
        <i val="0"/>
        <strike val="0"/>
        <color rgb="FF339966"/>
      </font>
    </dxf>
    <dxf>
      <font>
        <color theme="0"/>
        <name val="Calibri Light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3406-44AE-8C1B-E157EA2B1CED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406-44AE-8C1B-E157EA2B1CED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406-44AE-8C1B-E157EA2B1C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B9CA-4721-AC22-6AA0D3A05186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9CA-4721-AC22-6AA0D3A05186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CA-4721-AC22-6AA0D3A051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51F0-4338-B02A-55F0962FC802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1F0-4338-B02A-55F0962FC802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1F0-4338-B02A-55F0962FC8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C3D7-4902-B5E7-05284BEDB559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3D7-4902-B5E7-05284BEDB559}"/>
              </c:ext>
            </c:extLst>
          </c:dPt>
          <c:val>
            <c:numRef>
              <c:f>Verteilung!$C$45:$C$46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D7-4902-B5E7-05284BEDB5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E187-4F35-95EE-179B6F1CF821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187-4F35-95EE-179B6F1CF821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187-4F35-95EE-179B6F1CF8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87B6-441D-90BF-0B16868F77D3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7B6-441D-90BF-0B16868F77D3}"/>
              </c:ext>
            </c:extLst>
          </c:dPt>
          <c:val>
            <c:numRef>
              <c:f>Verteilung!$D$45:$D$46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B6-441D-90BF-0B16868F7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EC40-4D61-9BEA-E9525C333D5B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C40-4D61-9BEA-E9525C333D5B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C40-4D61-9BEA-E9525C333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BF35-4DE9-8D9B-A3BB50DAAF52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F35-4DE9-8D9B-A3BB50DAAF52}"/>
              </c:ext>
            </c:extLst>
          </c:dPt>
          <c:val>
            <c:numRef>
              <c:f>Verteilung!$E$45:$E$46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F35-4DE9-8D9B-A3BB50DAAF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55DF-4780-95F3-D0D4824CCF6E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5DF-4780-95F3-D0D4824CCF6E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5DF-4780-95F3-D0D4824CCF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A67A-4030-9F17-DD9F17D64406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67A-4030-9F17-DD9F17D64406}"/>
              </c:ext>
            </c:extLst>
          </c:dPt>
          <c:val>
            <c:numRef>
              <c:f>Verteilung!$F$45:$F$46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67A-4030-9F17-DD9F17D64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D645-45F5-B9B5-EB219D8C96C0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645-45F5-B9B5-EB219D8C96C0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645-45F5-B9B5-EB219D8C96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04C1-4F0C-9391-D42FFFDA0BCA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4C1-4F0C-9391-D42FFFDA0BCA}"/>
              </c:ext>
            </c:extLst>
          </c:dPt>
          <c:val>
            <c:numRef>
              <c:f>Verteilung!$G$45:$G$46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C1-4F0C-9391-D42FFFDA0B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8A04-47F5-81A9-69408BE0BC86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A04-47F5-81A9-69408BE0BC86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04-47F5-81A9-69408BE0BC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CA6B-4D89-9BD5-2F5496832A08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A6B-4D89-9BD5-2F5496832A08}"/>
              </c:ext>
            </c:extLst>
          </c:dPt>
          <c:val>
            <c:numRef>
              <c:f>Verteilung!$H$45:$H$46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A6B-4D89-9BD5-2F5496832A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FEA9-4D0F-99CD-24CC3280D328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EA9-4D0F-99CD-24CC3280D328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EA9-4D0F-99CD-24CC3280D3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F987-4D59-AC2E-4E46B171A880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987-4D59-AC2E-4E46B171A880}"/>
              </c:ext>
            </c:extLst>
          </c:dPt>
          <c:val>
            <c:numRef>
              <c:f>Verteilung!$I$45:$I$46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987-4D59-AC2E-4E46B171A8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3209-4347-BFBE-5885742BCF06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209-4347-BFBE-5885742BCF06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209-4347-BFBE-5885742BCF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4147-44AF-8FEC-59D586764D83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147-44AF-8FEC-59D586764D83}"/>
              </c:ext>
            </c:extLst>
          </c:dPt>
          <c:val>
            <c:numRef>
              <c:f>Verteilung!$J$45:$J$46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147-44AF-8FEC-59D586764D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34B8-4FA8-B3AC-7809E6EF7DC5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4B8-4FA8-B3AC-7809E6EF7DC5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4B8-4FA8-B3AC-7809E6EF7D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08DE-47F4-9399-B8B1DA077734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8DE-47F4-9399-B8B1DA077734}"/>
              </c:ext>
            </c:extLst>
          </c:dPt>
          <c:val>
            <c:numRef>
              <c:f>Verteilung!$K$45:$K$46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8DE-47F4-9399-B8B1DA0777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2CC9-4D7E-880D-49FAA626F082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CC9-4D7E-880D-49FAA626F082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CC9-4D7E-880D-49FAA626F0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7893-43C8-A0F9-BACADF2872AC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893-43C8-A0F9-BACADF2872AC}"/>
              </c:ext>
            </c:extLst>
          </c:dPt>
          <c:val>
            <c:numRef>
              <c:f>Verteilung!$L$45:$L$46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893-43C8-A0F9-BACADF2872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140A-44F5-BE86-1AC2AD0D99A2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40A-44F5-BE86-1AC2AD0D99A2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40A-44F5-BE86-1AC2AD0D99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B72B-4F9A-A33E-A1448D0DD81C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72B-4F9A-A33E-A1448D0DD81C}"/>
              </c:ext>
            </c:extLst>
          </c:dPt>
          <c:val>
            <c:numRef>
              <c:f>Verteilung!$M$45:$M$46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72B-4F9A-A33E-A1448D0DD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1BDF-48B5-A301-4B5EF5781DE3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BDF-48B5-A301-4B5EF5781DE3}"/>
              </c:ext>
            </c:extLst>
          </c:dPt>
          <c:val>
            <c:numRef>
              <c:f>Verteilung!$B$45:$B$46</c:f>
              <c:numCache>
                <c:formatCode>#,##0.00\ "€"</c:formatCode>
                <c:ptCount val="2"/>
                <c:pt idx="0">
                  <c:v>500</c:v>
                </c:pt>
                <c:pt idx="1">
                  <c:v>1918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DF-48B5-A301-4B5EF5781D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2AA6-4E00-8BE4-73498A8A956E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AA6-4E00-8BE4-73498A8A956E}"/>
              </c:ext>
            </c:extLst>
          </c:dPt>
          <c:val>
            <c:numRef>
              <c:f>Verteilung!$N$45:$N$46</c:f>
              <c:numCache>
                <c:formatCode>#,##0.00\ "€"</c:formatCode>
                <c:ptCount val="2"/>
                <c:pt idx="0">
                  <c:v>734</c:v>
                </c:pt>
                <c:pt idx="1">
                  <c:v>1684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AA6-4E00-8BE4-73498A8A95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8BAD-4C7F-969A-8717F1B0ECE5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BAD-4C7F-969A-8717F1B0ECE5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BAD-4C7F-969A-8717F1B0EC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121C-4778-9964-0DF9578A5E11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21C-4778-9964-0DF9578A5E11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1C-4778-9964-0DF9578A5E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F8DE-4057-89D9-4FCFC3109899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8DE-4057-89D9-4FCFC3109899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DE-4057-89D9-4FCFC31098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64BA-4DC9-8A61-748B8D624DF3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4BA-4DC9-8A61-748B8D624DF3}"/>
              </c:ext>
            </c:extLst>
          </c:dPt>
          <c:val>
            <c:numRef>
              <c:f>'Beispiel 1'!$C$45:$C$46</c:f>
              <c:numCache>
                <c:formatCode>#,##0.00\ "€"</c:formatCode>
                <c:ptCount val="2"/>
                <c:pt idx="0">
                  <c:v>225</c:v>
                </c:pt>
                <c:pt idx="1">
                  <c:v>2193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BA-4DC9-8A61-748B8D624D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3C0B-46BF-BD9E-4EE6AE8502BB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C0B-46BF-BD9E-4EE6AE8502BB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C0B-46BF-BD9E-4EE6AE8502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EEE5-4850-A66F-5CFBC62E9B86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EE5-4850-A66F-5CFBC62E9B86}"/>
              </c:ext>
            </c:extLst>
          </c:dPt>
          <c:val>
            <c:numRef>
              <c:f>'Beispiel 1'!$D$45:$D$46</c:f>
              <c:numCache>
                <c:formatCode>#,##0.00\ "€"</c:formatCode>
                <c:ptCount val="2"/>
                <c:pt idx="0">
                  <c:v>333</c:v>
                </c:pt>
                <c:pt idx="1">
                  <c:v>2085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E5-4850-A66F-5CFBC62E9B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E5B7-4F83-84AE-1B5C2579B93A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5B7-4F83-84AE-1B5C2579B93A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B7-4F83-84AE-1B5C2579B9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F709-4F29-BA91-32F516A806E6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709-4F29-BA91-32F516A806E6}"/>
              </c:ext>
            </c:extLst>
          </c:dPt>
          <c:val>
            <c:numRef>
              <c:f>'Beispiel 1'!$E$45:$E$46</c:f>
              <c:numCache>
                <c:formatCode>#,##0.00\ "€"</c:formatCode>
                <c:ptCount val="2"/>
                <c:pt idx="0">
                  <c:v>437</c:v>
                </c:pt>
                <c:pt idx="1">
                  <c:v>1981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709-4F29-BA91-32F516A806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97F7-4CAD-99C0-7CEEF0799D6B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7F7-4CAD-99C0-7CEEF0799D6B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7F7-4CAD-99C0-7CEEF0799D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A61B-4785-BA45-F2B2EE166525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61B-4785-BA45-F2B2EE166525}"/>
              </c:ext>
            </c:extLst>
          </c:dPt>
          <c:val>
            <c:numRef>
              <c:f>'Beispiel 1'!$F$45:$F$46</c:f>
              <c:numCache>
                <c:formatCode>#,##0.00\ "€"</c:formatCode>
                <c:ptCount val="2"/>
                <c:pt idx="0">
                  <c:v>593</c:v>
                </c:pt>
                <c:pt idx="1">
                  <c:v>1825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61B-4785-BA45-F2B2EE1665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FE6A-4683-A07C-EF6B0B2CA65C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E6A-4683-A07C-EF6B0B2CA65C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E6A-4683-A07C-EF6B0B2CA6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08C6-48D9-B90C-ED00A8B16656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8C6-48D9-B90C-ED00A8B16656}"/>
              </c:ext>
            </c:extLst>
          </c:dPt>
          <c:val>
            <c:numRef>
              <c:f>'Beispiel 1'!$G$45:$G$46</c:f>
              <c:numCache>
                <c:formatCode>#,##0.00\ "€"</c:formatCode>
                <c:ptCount val="2"/>
                <c:pt idx="0">
                  <c:v>843</c:v>
                </c:pt>
                <c:pt idx="1">
                  <c:v>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8C6-48D9-B90C-ED00A8B166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5064-4922-89E9-06684CD407C5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064-4922-89E9-06684CD407C5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064-4922-89E9-06684CD407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8FC1-47A9-93BB-7812E5079751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FC1-47A9-93BB-7812E5079751}"/>
              </c:ext>
            </c:extLst>
          </c:dPt>
          <c:val>
            <c:numRef>
              <c:f>'Beispiel 1'!$H$45:$H$46</c:f>
              <c:numCache>
                <c:formatCode>#,##0.00\ "€"</c:formatCode>
                <c:ptCount val="2"/>
                <c:pt idx="0">
                  <c:v>843</c:v>
                </c:pt>
                <c:pt idx="1">
                  <c:v>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FC1-47A9-93BB-7812E50797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8303-4950-8273-A9B78DEB3B24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303-4950-8273-A9B78DEB3B24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303-4950-8273-A9B78DEB3B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1B17-4EA0-87A4-BBFFBA43279C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B17-4EA0-87A4-BBFFBA43279C}"/>
              </c:ext>
            </c:extLst>
          </c:dPt>
          <c:val>
            <c:numRef>
              <c:f>'Beispiel 1'!$I$45:$I$46</c:f>
              <c:numCache>
                <c:formatCode>#,##0.00\ "€"</c:formatCode>
                <c:ptCount val="2"/>
                <c:pt idx="0">
                  <c:v>843</c:v>
                </c:pt>
                <c:pt idx="1">
                  <c:v>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17-4EA0-87A4-BBFFBA4327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9961-4B3C-ABD9-6AD5CDEF28FE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961-4B3C-ABD9-6AD5CDEF28FE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961-4B3C-ABD9-6AD5CDEF28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95B5-4D23-BE09-13D7AE130408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5B5-4D23-BE09-13D7AE130408}"/>
              </c:ext>
            </c:extLst>
          </c:dPt>
          <c:val>
            <c:numRef>
              <c:f>'Beispiel 1'!$J$45:$J$46</c:f>
              <c:numCache>
                <c:formatCode>#,##0.00\ "€"</c:formatCode>
                <c:ptCount val="2"/>
                <c:pt idx="0">
                  <c:v>843</c:v>
                </c:pt>
                <c:pt idx="1">
                  <c:v>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5B5-4D23-BE09-13D7AE1304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7B2A-4BD9-983E-61262AB9E532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B2A-4BD9-983E-61262AB9E532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B2A-4BD9-983E-61262AB9E5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F217-4A64-87B8-553ACBE7D3FC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217-4A64-87B8-553ACBE7D3FC}"/>
              </c:ext>
            </c:extLst>
          </c:dPt>
          <c:val>
            <c:numRef>
              <c:f>'Beispiel 1'!$K$45:$K$46</c:f>
              <c:numCache>
                <c:formatCode>#,##0.00\ "€"</c:formatCode>
                <c:ptCount val="2"/>
                <c:pt idx="0">
                  <c:v>843</c:v>
                </c:pt>
                <c:pt idx="1">
                  <c:v>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217-4A64-87B8-553ACBE7D3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4C86-4698-8151-14E63DE97F47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C86-4698-8151-14E63DE97F47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C86-4698-8151-14E63DE97F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E7E8-47D5-894D-DF4B74B05246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7E8-47D5-894D-DF4B74B05246}"/>
              </c:ext>
            </c:extLst>
          </c:dPt>
          <c:val>
            <c:numRef>
              <c:f>'Beispiel 1'!$L$45:$L$46</c:f>
              <c:numCache>
                <c:formatCode>#,##0.00\ "€"</c:formatCode>
                <c:ptCount val="2"/>
                <c:pt idx="0">
                  <c:v>843</c:v>
                </c:pt>
                <c:pt idx="1">
                  <c:v>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7E8-47D5-894D-DF4B74B052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C9CF-40DD-B1E2-CFF3CA7205EA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9CF-40DD-B1E2-CFF3CA7205EA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CF-40DD-B1E2-CFF3CA7205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06A3-4E7C-9A4F-19BADD23609F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6A3-4E7C-9A4F-19BADD23609F}"/>
              </c:ext>
            </c:extLst>
          </c:dPt>
          <c:val>
            <c:numRef>
              <c:f>'Beispiel 1'!$M$45:$M$46</c:f>
              <c:numCache>
                <c:formatCode>#,##0.00\ "€"</c:formatCode>
                <c:ptCount val="2"/>
                <c:pt idx="0">
                  <c:v>843</c:v>
                </c:pt>
                <c:pt idx="1">
                  <c:v>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6A3-4E7C-9A4F-19BADD236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1D0D-4A1B-9FBA-EE6253C32AF0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D0D-4A1B-9FBA-EE6253C32AF0}"/>
              </c:ext>
            </c:extLst>
          </c:dPt>
          <c:val>
            <c:numRef>
              <c:f>'Beispiel 1'!$B$45:$B$46</c:f>
              <c:numCache>
                <c:formatCode>#,##0.00\ "€"</c:formatCode>
                <c:ptCount val="2"/>
                <c:pt idx="0">
                  <c:v>120</c:v>
                </c:pt>
                <c:pt idx="1">
                  <c:v>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D0D-4A1B-9FBA-EE6253C32A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8587-4AF5-A1C3-E6C8FC5002FC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587-4AF5-A1C3-E6C8FC5002FC}"/>
              </c:ext>
            </c:extLst>
          </c:dPt>
          <c:val>
            <c:numRef>
              <c:f>'Beispiel 1'!$N$45:$N$46</c:f>
              <c:numCache>
                <c:formatCode>#,##0.00\ "€"</c:formatCode>
                <c:ptCount val="2"/>
                <c:pt idx="0">
                  <c:v>843</c:v>
                </c:pt>
                <c:pt idx="1">
                  <c:v>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87-4AF5-A1C3-E6C8FC5002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2CF8-4EDC-B071-2F3BC248D61D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CF8-4EDC-B071-2F3BC248D61D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CF8-4EDC-B071-2F3BC248D6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5B38-43BF-88A5-C5EF7961EB93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B38-43BF-88A5-C5EF7961EB93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B38-43BF-88A5-C5EF7961E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8F5B-443B-B187-A46C5825F5CE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F5B-443B-B187-A46C5825F5CE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F5B-443B-B187-A46C5825F5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4661-4549-B562-BD3DF48B395B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661-4549-B562-BD3DF48B395B}"/>
              </c:ext>
            </c:extLst>
          </c:dPt>
          <c:val>
            <c:numRef>
              <c:f>'Beispiel 2'!$C$45:$C$46</c:f>
              <c:numCache>
                <c:formatCode>#,##0.00\ "€"</c:formatCode>
                <c:ptCount val="2"/>
                <c:pt idx="0">
                  <c:v>472</c:v>
                </c:pt>
                <c:pt idx="1">
                  <c:v>1946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661-4549-B562-BD3DF48B39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92FA-4534-9734-7608E25AC96C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2FA-4534-9734-7608E25AC96C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2FA-4534-9734-7608E25AC9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68AB-4207-ACB3-14A1495409F2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8AB-4207-ACB3-14A1495409F2}"/>
              </c:ext>
            </c:extLst>
          </c:dPt>
          <c:val>
            <c:numRef>
              <c:f>'Beispiel 2'!$D$45:$D$46</c:f>
              <c:numCache>
                <c:formatCode>#,##0.00\ "€"</c:formatCode>
                <c:ptCount val="2"/>
                <c:pt idx="0">
                  <c:v>722</c:v>
                </c:pt>
                <c:pt idx="1">
                  <c:v>1696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8AB-4207-ACB3-14A1495409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A29F-4D06-85AF-50E03B39C8BD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29F-4D06-85AF-50E03B39C8BD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9F-4D06-85AF-50E03B39C8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E2A7-42D2-93EE-82953461E959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2A7-42D2-93EE-82953461E959}"/>
              </c:ext>
            </c:extLst>
          </c:dPt>
          <c:val>
            <c:numRef>
              <c:f>'Beispiel 2'!$E$45:$E$46</c:f>
              <c:numCache>
                <c:formatCode>#,##0.00\ "€"</c:formatCode>
                <c:ptCount val="2"/>
                <c:pt idx="0">
                  <c:v>972</c:v>
                </c:pt>
                <c:pt idx="1">
                  <c:v>1446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A7-42D2-93EE-82953461E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7DC0-41F5-BCC2-B4808D75BCB5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DC0-41F5-BCC2-B4808D75BCB5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DC0-41F5-BCC2-B4808D75BC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96B2-4DBC-9900-1DAB3E58BD21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6B2-4DBC-9900-1DAB3E58BD21}"/>
              </c:ext>
            </c:extLst>
          </c:dPt>
          <c:val>
            <c:numRef>
              <c:f>'Beispiel 2'!$F$45:$F$46</c:f>
              <c:numCache>
                <c:formatCode>#,##0.00\ "€"</c:formatCode>
                <c:ptCount val="2"/>
                <c:pt idx="0">
                  <c:v>1222</c:v>
                </c:pt>
                <c:pt idx="1">
                  <c:v>1196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6B2-4DBC-9900-1DAB3E58BD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A36B-470A-A4A4-6EE12EA1B3FE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36B-470A-A4A4-6EE12EA1B3FE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36B-470A-A4A4-6EE12EA1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6C24-499D-92FA-7DA3ECC3F6B6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C24-499D-92FA-7DA3ECC3F6B6}"/>
              </c:ext>
            </c:extLst>
          </c:dPt>
          <c:val>
            <c:numRef>
              <c:f>'Beispiel 2'!$G$45:$G$46</c:f>
              <c:numCache>
                <c:formatCode>#,##0.00\ "€"</c:formatCode>
                <c:ptCount val="2"/>
                <c:pt idx="0">
                  <c:v>1472</c:v>
                </c:pt>
                <c:pt idx="1">
                  <c:v>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C24-499D-92FA-7DA3ECC3F6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6C56-4452-B55F-62F34F0C95A8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C56-4452-B55F-62F34F0C95A8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C56-4452-B55F-62F34F0C95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62D6-46B0-8B32-32FDC0A9A2F3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2D6-46B0-8B32-32FDC0A9A2F3}"/>
              </c:ext>
            </c:extLst>
          </c:dPt>
          <c:val>
            <c:numRef>
              <c:f>'Beispiel 2'!$H$45:$H$46</c:f>
              <c:numCache>
                <c:formatCode>#,##0.00\ "€"</c:formatCode>
                <c:ptCount val="2"/>
                <c:pt idx="0">
                  <c:v>1722</c:v>
                </c:pt>
                <c:pt idx="1">
                  <c:v>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2D6-46B0-8B32-32FDC0A9A2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3AA9-48EE-808A-81BBD1ED6143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AA9-48EE-808A-81BBD1ED6143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AA9-48EE-808A-81BBD1ED61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FFC4-4125-A00A-5EC1A1FC486F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FC4-4125-A00A-5EC1A1FC486F}"/>
              </c:ext>
            </c:extLst>
          </c:dPt>
          <c:val>
            <c:numRef>
              <c:f>'Beispiel 2'!$I$45:$I$46</c:f>
              <c:numCache>
                <c:formatCode>#,##0.00\ "€"</c:formatCode>
                <c:ptCount val="2"/>
                <c:pt idx="0">
                  <c:v>1972</c:v>
                </c:pt>
                <c:pt idx="1">
                  <c:v>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FC4-4125-A00A-5EC1A1FC48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8B29-4312-8E9D-D4309AE36420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B29-4312-8E9D-D4309AE36420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B29-4312-8E9D-D4309AE364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BD5F-466F-AB29-8626BBA597C2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D5F-466F-AB29-8626BBA597C2}"/>
              </c:ext>
            </c:extLst>
          </c:dPt>
          <c:val>
            <c:numRef>
              <c:f>'Beispiel 2'!$J$45:$J$46</c:f>
              <c:numCache>
                <c:formatCode>#,##0.00\ "€"</c:formatCode>
                <c:ptCount val="2"/>
                <c:pt idx="0">
                  <c:v>2222</c:v>
                </c:pt>
                <c:pt idx="1">
                  <c:v>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5F-466F-AB29-8626BBA597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91F4-4CF9-AD4B-FF10B7BC9932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1F4-4CF9-AD4B-FF10B7BC9932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1F4-4CF9-AD4B-FF10B7BC9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D172-490E-AC17-79E0FB96FD23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172-490E-AC17-79E0FB96FD23}"/>
              </c:ext>
            </c:extLst>
          </c:dPt>
          <c:val>
            <c:numRef>
              <c:f>'Beispiel 2'!$K$45:$K$46</c:f>
              <c:numCache>
                <c:formatCode>#,##0.00\ "€"</c:formatCode>
                <c:ptCount val="2"/>
                <c:pt idx="0">
                  <c:v>2390</c:v>
                </c:pt>
                <c:pt idx="1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172-490E-AC17-79E0FB96FD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A667-49B4-8B1C-B3DD03276931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667-49B4-8B1C-B3DD03276931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667-49B4-8B1C-B3DD032769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1DA5-4AB9-A9FB-B6BF30055624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DA5-4AB9-A9FB-B6BF30055624}"/>
              </c:ext>
            </c:extLst>
          </c:dPt>
          <c:val>
            <c:numRef>
              <c:f>'Beispiel 2'!$L$45:$L$46</c:f>
              <c:numCache>
                <c:formatCode>#,##0.00\ "€"</c:formatCode>
                <c:ptCount val="2"/>
                <c:pt idx="0">
                  <c:v>2418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DA5-4AB9-A9FB-B6BF300556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07DA-4901-9D45-CA0B24B6B1D0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7DA-4901-9D45-CA0B24B6B1D0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7DA-4901-9D45-CA0B24B6B1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2922-43A9-8843-5C554B4B480C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22-43A9-8843-5C554B4B480C}"/>
              </c:ext>
            </c:extLst>
          </c:dPt>
          <c:val>
            <c:numRef>
              <c:f>'Beispiel 2'!$M$45:$M$46</c:f>
              <c:numCache>
                <c:formatCode>#,##0.00\ "€"</c:formatCode>
                <c:ptCount val="2"/>
                <c:pt idx="0">
                  <c:v>2418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22-43A9-8843-5C554B4B48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31A3-48D8-A25F-79322766E760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1A3-48D8-A25F-79322766E760}"/>
              </c:ext>
            </c:extLst>
          </c:dPt>
          <c:val>
            <c:numRef>
              <c:f>'Beispiel 2'!$B$45:$B$46</c:f>
              <c:numCache>
                <c:formatCode>#,##0.00\ "€"</c:formatCode>
                <c:ptCount val="2"/>
                <c:pt idx="0">
                  <c:v>222</c:v>
                </c:pt>
                <c:pt idx="1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1A3-48D8-A25F-79322766E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15415433963633"/>
          <c:y val="0.14893797540902709"/>
          <c:w val="0.53333400106921214"/>
          <c:h val="0.73759759250184842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CC9F-4457-B020-8FA435C9BE52}"/>
              </c:ext>
            </c:extLst>
          </c:dPt>
          <c:dPt>
            <c:idx val="1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C9F-4457-B020-8FA435C9BE52}"/>
              </c:ext>
            </c:extLst>
          </c:dPt>
          <c:val>
            <c:numRef>
              <c:f>'Beispiel 2'!$N$45:$N$46</c:f>
              <c:numCache>
                <c:formatCode>#,##0.00\ "€"</c:formatCode>
                <c:ptCount val="2"/>
                <c:pt idx="0">
                  <c:v>2418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9F-4457-B020-8FA435C9BE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18" Type="http://schemas.openxmlformats.org/officeDocument/2006/relationships/chart" Target="../charts/chart18.xml"/><Relationship Id="rId26" Type="http://schemas.openxmlformats.org/officeDocument/2006/relationships/chart" Target="../charts/chart26.xml"/><Relationship Id="rId3" Type="http://schemas.openxmlformats.org/officeDocument/2006/relationships/chart" Target="../charts/chart3.xml"/><Relationship Id="rId21" Type="http://schemas.openxmlformats.org/officeDocument/2006/relationships/chart" Target="../charts/chart21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chart" Target="../charts/chart17.xml"/><Relationship Id="rId25" Type="http://schemas.openxmlformats.org/officeDocument/2006/relationships/chart" Target="../charts/chart25.xml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20" Type="http://schemas.openxmlformats.org/officeDocument/2006/relationships/chart" Target="../charts/chart20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24" Type="http://schemas.openxmlformats.org/officeDocument/2006/relationships/chart" Target="../charts/chart24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23" Type="http://schemas.openxmlformats.org/officeDocument/2006/relationships/chart" Target="../charts/chart23.xml"/><Relationship Id="rId10" Type="http://schemas.openxmlformats.org/officeDocument/2006/relationships/chart" Target="../charts/chart10.xml"/><Relationship Id="rId19" Type="http://schemas.openxmlformats.org/officeDocument/2006/relationships/chart" Target="../charts/chart19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Relationship Id="rId22" Type="http://schemas.openxmlformats.org/officeDocument/2006/relationships/chart" Target="../charts/chart22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13" Type="http://schemas.openxmlformats.org/officeDocument/2006/relationships/chart" Target="../charts/chart39.xml"/><Relationship Id="rId18" Type="http://schemas.openxmlformats.org/officeDocument/2006/relationships/chart" Target="../charts/chart44.xml"/><Relationship Id="rId26" Type="http://schemas.openxmlformats.org/officeDocument/2006/relationships/chart" Target="../charts/chart52.xml"/><Relationship Id="rId3" Type="http://schemas.openxmlformats.org/officeDocument/2006/relationships/chart" Target="../charts/chart29.xml"/><Relationship Id="rId21" Type="http://schemas.openxmlformats.org/officeDocument/2006/relationships/chart" Target="../charts/chart47.xml"/><Relationship Id="rId7" Type="http://schemas.openxmlformats.org/officeDocument/2006/relationships/chart" Target="../charts/chart33.xml"/><Relationship Id="rId12" Type="http://schemas.openxmlformats.org/officeDocument/2006/relationships/chart" Target="../charts/chart38.xml"/><Relationship Id="rId17" Type="http://schemas.openxmlformats.org/officeDocument/2006/relationships/chart" Target="../charts/chart43.xml"/><Relationship Id="rId25" Type="http://schemas.openxmlformats.org/officeDocument/2006/relationships/chart" Target="../charts/chart51.xml"/><Relationship Id="rId2" Type="http://schemas.openxmlformats.org/officeDocument/2006/relationships/chart" Target="../charts/chart28.xml"/><Relationship Id="rId16" Type="http://schemas.openxmlformats.org/officeDocument/2006/relationships/chart" Target="../charts/chart42.xml"/><Relationship Id="rId20" Type="http://schemas.openxmlformats.org/officeDocument/2006/relationships/chart" Target="../charts/chart46.xml"/><Relationship Id="rId1" Type="http://schemas.openxmlformats.org/officeDocument/2006/relationships/chart" Target="../charts/chart27.xml"/><Relationship Id="rId6" Type="http://schemas.openxmlformats.org/officeDocument/2006/relationships/chart" Target="../charts/chart32.xml"/><Relationship Id="rId11" Type="http://schemas.openxmlformats.org/officeDocument/2006/relationships/chart" Target="../charts/chart37.xml"/><Relationship Id="rId24" Type="http://schemas.openxmlformats.org/officeDocument/2006/relationships/chart" Target="../charts/chart50.xml"/><Relationship Id="rId5" Type="http://schemas.openxmlformats.org/officeDocument/2006/relationships/chart" Target="../charts/chart31.xml"/><Relationship Id="rId15" Type="http://schemas.openxmlformats.org/officeDocument/2006/relationships/chart" Target="../charts/chart41.xml"/><Relationship Id="rId23" Type="http://schemas.openxmlformats.org/officeDocument/2006/relationships/chart" Target="../charts/chart49.xml"/><Relationship Id="rId10" Type="http://schemas.openxmlformats.org/officeDocument/2006/relationships/chart" Target="../charts/chart36.xml"/><Relationship Id="rId19" Type="http://schemas.openxmlformats.org/officeDocument/2006/relationships/chart" Target="../charts/chart45.xml"/><Relationship Id="rId4" Type="http://schemas.openxmlformats.org/officeDocument/2006/relationships/chart" Target="../charts/chart30.xml"/><Relationship Id="rId9" Type="http://schemas.openxmlformats.org/officeDocument/2006/relationships/chart" Target="../charts/chart35.xml"/><Relationship Id="rId14" Type="http://schemas.openxmlformats.org/officeDocument/2006/relationships/chart" Target="../charts/chart40.xml"/><Relationship Id="rId22" Type="http://schemas.openxmlformats.org/officeDocument/2006/relationships/chart" Target="../charts/chart48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13" Type="http://schemas.openxmlformats.org/officeDocument/2006/relationships/chart" Target="../charts/chart65.xml"/><Relationship Id="rId18" Type="http://schemas.openxmlformats.org/officeDocument/2006/relationships/chart" Target="../charts/chart70.xml"/><Relationship Id="rId26" Type="http://schemas.openxmlformats.org/officeDocument/2006/relationships/chart" Target="../charts/chart78.xml"/><Relationship Id="rId3" Type="http://schemas.openxmlformats.org/officeDocument/2006/relationships/chart" Target="../charts/chart55.xml"/><Relationship Id="rId21" Type="http://schemas.openxmlformats.org/officeDocument/2006/relationships/chart" Target="../charts/chart73.xml"/><Relationship Id="rId7" Type="http://schemas.openxmlformats.org/officeDocument/2006/relationships/chart" Target="../charts/chart59.xml"/><Relationship Id="rId12" Type="http://schemas.openxmlformats.org/officeDocument/2006/relationships/chart" Target="../charts/chart64.xml"/><Relationship Id="rId17" Type="http://schemas.openxmlformats.org/officeDocument/2006/relationships/chart" Target="../charts/chart69.xml"/><Relationship Id="rId25" Type="http://schemas.openxmlformats.org/officeDocument/2006/relationships/chart" Target="../charts/chart77.xml"/><Relationship Id="rId2" Type="http://schemas.openxmlformats.org/officeDocument/2006/relationships/chart" Target="../charts/chart54.xml"/><Relationship Id="rId16" Type="http://schemas.openxmlformats.org/officeDocument/2006/relationships/chart" Target="../charts/chart68.xml"/><Relationship Id="rId20" Type="http://schemas.openxmlformats.org/officeDocument/2006/relationships/chart" Target="../charts/chart72.xml"/><Relationship Id="rId1" Type="http://schemas.openxmlformats.org/officeDocument/2006/relationships/chart" Target="../charts/chart53.xml"/><Relationship Id="rId6" Type="http://schemas.openxmlformats.org/officeDocument/2006/relationships/chart" Target="../charts/chart58.xml"/><Relationship Id="rId11" Type="http://schemas.openxmlformats.org/officeDocument/2006/relationships/chart" Target="../charts/chart63.xml"/><Relationship Id="rId24" Type="http://schemas.openxmlformats.org/officeDocument/2006/relationships/chart" Target="../charts/chart76.xml"/><Relationship Id="rId5" Type="http://schemas.openxmlformats.org/officeDocument/2006/relationships/chart" Target="../charts/chart57.xml"/><Relationship Id="rId15" Type="http://schemas.openxmlformats.org/officeDocument/2006/relationships/chart" Target="../charts/chart67.xml"/><Relationship Id="rId23" Type="http://schemas.openxmlformats.org/officeDocument/2006/relationships/chart" Target="../charts/chart75.xml"/><Relationship Id="rId10" Type="http://schemas.openxmlformats.org/officeDocument/2006/relationships/chart" Target="../charts/chart62.xml"/><Relationship Id="rId19" Type="http://schemas.openxmlformats.org/officeDocument/2006/relationships/chart" Target="../charts/chart71.xml"/><Relationship Id="rId4" Type="http://schemas.openxmlformats.org/officeDocument/2006/relationships/chart" Target="../charts/chart56.xml"/><Relationship Id="rId9" Type="http://schemas.openxmlformats.org/officeDocument/2006/relationships/chart" Target="../charts/chart61.xml"/><Relationship Id="rId14" Type="http://schemas.openxmlformats.org/officeDocument/2006/relationships/chart" Target="../charts/chart66.xml"/><Relationship Id="rId22" Type="http://schemas.openxmlformats.org/officeDocument/2006/relationships/chart" Target="../charts/chart7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44</xdr:row>
      <xdr:rowOff>28575</xdr:rowOff>
    </xdr:from>
    <xdr:to>
      <xdr:col>1</xdr:col>
      <xdr:colOff>752475</xdr:colOff>
      <xdr:row>47</xdr:row>
      <xdr:rowOff>38100</xdr:rowOff>
    </xdr:to>
    <xdr:graphicFrame macro="">
      <xdr:nvGraphicFramePr>
        <xdr:cNvPr id="269599" name="Diagramm 1">
          <a:extLst>
            <a:ext uri="{FF2B5EF4-FFF2-40B4-BE49-F238E27FC236}">
              <a16:creationId xmlns:a16="http://schemas.microsoft.com/office/drawing/2014/main" id="{8436096E-0DF2-415B-9662-93BA2947EF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19050</xdr:colOff>
      <xdr:row>44</xdr:row>
      <xdr:rowOff>28575</xdr:rowOff>
    </xdr:from>
    <xdr:to>
      <xdr:col>1</xdr:col>
      <xdr:colOff>752475</xdr:colOff>
      <xdr:row>47</xdr:row>
      <xdr:rowOff>38100</xdr:rowOff>
    </xdr:to>
    <xdr:graphicFrame macro="">
      <xdr:nvGraphicFramePr>
        <xdr:cNvPr id="269600" name="Diagramm 2">
          <a:extLst>
            <a:ext uri="{FF2B5EF4-FFF2-40B4-BE49-F238E27FC236}">
              <a16:creationId xmlns:a16="http://schemas.microsoft.com/office/drawing/2014/main" id="{A935178F-B0DC-48FF-9C7D-3478E671AA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19050</xdr:colOff>
      <xdr:row>44</xdr:row>
      <xdr:rowOff>28575</xdr:rowOff>
    </xdr:from>
    <xdr:to>
      <xdr:col>2</xdr:col>
      <xdr:colOff>752475</xdr:colOff>
      <xdr:row>47</xdr:row>
      <xdr:rowOff>38100</xdr:rowOff>
    </xdr:to>
    <xdr:graphicFrame macro="">
      <xdr:nvGraphicFramePr>
        <xdr:cNvPr id="269601" name="Diagramm 3">
          <a:extLst>
            <a:ext uri="{FF2B5EF4-FFF2-40B4-BE49-F238E27FC236}">
              <a16:creationId xmlns:a16="http://schemas.microsoft.com/office/drawing/2014/main" id="{BDCFD178-277F-40D5-B2E4-775E46A4B9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19050</xdr:colOff>
      <xdr:row>44</xdr:row>
      <xdr:rowOff>28575</xdr:rowOff>
    </xdr:from>
    <xdr:to>
      <xdr:col>2</xdr:col>
      <xdr:colOff>752475</xdr:colOff>
      <xdr:row>47</xdr:row>
      <xdr:rowOff>38100</xdr:rowOff>
    </xdr:to>
    <xdr:graphicFrame macro="">
      <xdr:nvGraphicFramePr>
        <xdr:cNvPr id="269602" name="Diagramm 4">
          <a:extLst>
            <a:ext uri="{FF2B5EF4-FFF2-40B4-BE49-F238E27FC236}">
              <a16:creationId xmlns:a16="http://schemas.microsoft.com/office/drawing/2014/main" id="{044C54B4-BECA-4E5E-BEC4-E33D5DEB51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19050</xdr:colOff>
      <xdr:row>44</xdr:row>
      <xdr:rowOff>28575</xdr:rowOff>
    </xdr:from>
    <xdr:to>
      <xdr:col>3</xdr:col>
      <xdr:colOff>752475</xdr:colOff>
      <xdr:row>47</xdr:row>
      <xdr:rowOff>38100</xdr:rowOff>
    </xdr:to>
    <xdr:graphicFrame macro="">
      <xdr:nvGraphicFramePr>
        <xdr:cNvPr id="269603" name="Diagramm 5">
          <a:extLst>
            <a:ext uri="{FF2B5EF4-FFF2-40B4-BE49-F238E27FC236}">
              <a16:creationId xmlns:a16="http://schemas.microsoft.com/office/drawing/2014/main" id="{510AAB91-6103-4555-8C6C-9FBDC7B903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19050</xdr:colOff>
      <xdr:row>44</xdr:row>
      <xdr:rowOff>28575</xdr:rowOff>
    </xdr:from>
    <xdr:to>
      <xdr:col>3</xdr:col>
      <xdr:colOff>752475</xdr:colOff>
      <xdr:row>47</xdr:row>
      <xdr:rowOff>38100</xdr:rowOff>
    </xdr:to>
    <xdr:graphicFrame macro="">
      <xdr:nvGraphicFramePr>
        <xdr:cNvPr id="269604" name="Diagramm 6">
          <a:extLst>
            <a:ext uri="{FF2B5EF4-FFF2-40B4-BE49-F238E27FC236}">
              <a16:creationId xmlns:a16="http://schemas.microsoft.com/office/drawing/2014/main" id="{02B5D9C4-697A-4732-A01A-4F7F2B7C2C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19050</xdr:colOff>
      <xdr:row>44</xdr:row>
      <xdr:rowOff>28575</xdr:rowOff>
    </xdr:from>
    <xdr:to>
      <xdr:col>4</xdr:col>
      <xdr:colOff>752475</xdr:colOff>
      <xdr:row>47</xdr:row>
      <xdr:rowOff>38100</xdr:rowOff>
    </xdr:to>
    <xdr:graphicFrame macro="">
      <xdr:nvGraphicFramePr>
        <xdr:cNvPr id="269605" name="Diagramm 7">
          <a:extLst>
            <a:ext uri="{FF2B5EF4-FFF2-40B4-BE49-F238E27FC236}">
              <a16:creationId xmlns:a16="http://schemas.microsoft.com/office/drawing/2014/main" id="{D5CB2015-D102-4156-A46B-4D5A95FB5E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19050</xdr:colOff>
      <xdr:row>44</xdr:row>
      <xdr:rowOff>28575</xdr:rowOff>
    </xdr:from>
    <xdr:to>
      <xdr:col>4</xdr:col>
      <xdr:colOff>752475</xdr:colOff>
      <xdr:row>47</xdr:row>
      <xdr:rowOff>38100</xdr:rowOff>
    </xdr:to>
    <xdr:graphicFrame macro="">
      <xdr:nvGraphicFramePr>
        <xdr:cNvPr id="269606" name="Diagramm 8">
          <a:extLst>
            <a:ext uri="{FF2B5EF4-FFF2-40B4-BE49-F238E27FC236}">
              <a16:creationId xmlns:a16="http://schemas.microsoft.com/office/drawing/2014/main" id="{7B1B99FA-23AE-429B-BFCA-19E72E8D3F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19050</xdr:colOff>
      <xdr:row>44</xdr:row>
      <xdr:rowOff>28575</xdr:rowOff>
    </xdr:from>
    <xdr:to>
      <xdr:col>5</xdr:col>
      <xdr:colOff>752475</xdr:colOff>
      <xdr:row>47</xdr:row>
      <xdr:rowOff>38100</xdr:rowOff>
    </xdr:to>
    <xdr:graphicFrame macro="">
      <xdr:nvGraphicFramePr>
        <xdr:cNvPr id="269607" name="Diagramm 9">
          <a:extLst>
            <a:ext uri="{FF2B5EF4-FFF2-40B4-BE49-F238E27FC236}">
              <a16:creationId xmlns:a16="http://schemas.microsoft.com/office/drawing/2014/main" id="{E5244A82-466A-421C-B754-A0D318042C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5</xdr:col>
      <xdr:colOff>19050</xdr:colOff>
      <xdr:row>44</xdr:row>
      <xdr:rowOff>28575</xdr:rowOff>
    </xdr:from>
    <xdr:to>
      <xdr:col>5</xdr:col>
      <xdr:colOff>752475</xdr:colOff>
      <xdr:row>47</xdr:row>
      <xdr:rowOff>38100</xdr:rowOff>
    </xdr:to>
    <xdr:graphicFrame macro="">
      <xdr:nvGraphicFramePr>
        <xdr:cNvPr id="269608" name="Diagramm 10">
          <a:extLst>
            <a:ext uri="{FF2B5EF4-FFF2-40B4-BE49-F238E27FC236}">
              <a16:creationId xmlns:a16="http://schemas.microsoft.com/office/drawing/2014/main" id="{4E36CCC6-6CBF-4256-B9C6-7D41B9D5CD2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19050</xdr:colOff>
      <xdr:row>44</xdr:row>
      <xdr:rowOff>28575</xdr:rowOff>
    </xdr:from>
    <xdr:to>
      <xdr:col>6</xdr:col>
      <xdr:colOff>752475</xdr:colOff>
      <xdr:row>47</xdr:row>
      <xdr:rowOff>38100</xdr:rowOff>
    </xdr:to>
    <xdr:graphicFrame macro="">
      <xdr:nvGraphicFramePr>
        <xdr:cNvPr id="269609" name="Diagramm 11">
          <a:extLst>
            <a:ext uri="{FF2B5EF4-FFF2-40B4-BE49-F238E27FC236}">
              <a16:creationId xmlns:a16="http://schemas.microsoft.com/office/drawing/2014/main" id="{044B12D0-142D-43F4-A122-50283D7E55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6</xdr:col>
      <xdr:colOff>19050</xdr:colOff>
      <xdr:row>44</xdr:row>
      <xdr:rowOff>28575</xdr:rowOff>
    </xdr:from>
    <xdr:to>
      <xdr:col>6</xdr:col>
      <xdr:colOff>752475</xdr:colOff>
      <xdr:row>47</xdr:row>
      <xdr:rowOff>38100</xdr:rowOff>
    </xdr:to>
    <xdr:graphicFrame macro="">
      <xdr:nvGraphicFramePr>
        <xdr:cNvPr id="269610" name="Diagramm 12">
          <a:extLst>
            <a:ext uri="{FF2B5EF4-FFF2-40B4-BE49-F238E27FC236}">
              <a16:creationId xmlns:a16="http://schemas.microsoft.com/office/drawing/2014/main" id="{FA841F48-17B4-45AD-9C48-9AD5EB489E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7</xdr:col>
      <xdr:colOff>19050</xdr:colOff>
      <xdr:row>44</xdr:row>
      <xdr:rowOff>28575</xdr:rowOff>
    </xdr:from>
    <xdr:to>
      <xdr:col>7</xdr:col>
      <xdr:colOff>752475</xdr:colOff>
      <xdr:row>47</xdr:row>
      <xdr:rowOff>38100</xdr:rowOff>
    </xdr:to>
    <xdr:graphicFrame macro="">
      <xdr:nvGraphicFramePr>
        <xdr:cNvPr id="269611" name="Diagramm 13">
          <a:extLst>
            <a:ext uri="{FF2B5EF4-FFF2-40B4-BE49-F238E27FC236}">
              <a16:creationId xmlns:a16="http://schemas.microsoft.com/office/drawing/2014/main" id="{89DAFC5A-2CA2-479A-AA16-71FE9CD9E77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7</xdr:col>
      <xdr:colOff>19050</xdr:colOff>
      <xdr:row>44</xdr:row>
      <xdr:rowOff>28575</xdr:rowOff>
    </xdr:from>
    <xdr:to>
      <xdr:col>7</xdr:col>
      <xdr:colOff>752475</xdr:colOff>
      <xdr:row>47</xdr:row>
      <xdr:rowOff>38100</xdr:rowOff>
    </xdr:to>
    <xdr:graphicFrame macro="">
      <xdr:nvGraphicFramePr>
        <xdr:cNvPr id="269612" name="Diagramm 14">
          <a:extLst>
            <a:ext uri="{FF2B5EF4-FFF2-40B4-BE49-F238E27FC236}">
              <a16:creationId xmlns:a16="http://schemas.microsoft.com/office/drawing/2014/main" id="{EA8C12FF-D1BA-455A-A6FE-A4746529A2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8</xdr:col>
      <xdr:colOff>19050</xdr:colOff>
      <xdr:row>44</xdr:row>
      <xdr:rowOff>28575</xdr:rowOff>
    </xdr:from>
    <xdr:to>
      <xdr:col>8</xdr:col>
      <xdr:colOff>752475</xdr:colOff>
      <xdr:row>47</xdr:row>
      <xdr:rowOff>38100</xdr:rowOff>
    </xdr:to>
    <xdr:graphicFrame macro="">
      <xdr:nvGraphicFramePr>
        <xdr:cNvPr id="269613" name="Diagramm 15">
          <a:extLst>
            <a:ext uri="{FF2B5EF4-FFF2-40B4-BE49-F238E27FC236}">
              <a16:creationId xmlns:a16="http://schemas.microsoft.com/office/drawing/2014/main" id="{B575DA7D-CEEB-49A3-9738-396011AD0C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8</xdr:col>
      <xdr:colOff>19050</xdr:colOff>
      <xdr:row>44</xdr:row>
      <xdr:rowOff>28575</xdr:rowOff>
    </xdr:from>
    <xdr:to>
      <xdr:col>8</xdr:col>
      <xdr:colOff>752475</xdr:colOff>
      <xdr:row>47</xdr:row>
      <xdr:rowOff>38100</xdr:rowOff>
    </xdr:to>
    <xdr:graphicFrame macro="">
      <xdr:nvGraphicFramePr>
        <xdr:cNvPr id="269614" name="Diagramm 16">
          <a:extLst>
            <a:ext uri="{FF2B5EF4-FFF2-40B4-BE49-F238E27FC236}">
              <a16:creationId xmlns:a16="http://schemas.microsoft.com/office/drawing/2014/main" id="{96A36ED7-4018-48C9-83D6-69E38B74C2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9</xdr:col>
      <xdr:colOff>19050</xdr:colOff>
      <xdr:row>44</xdr:row>
      <xdr:rowOff>28575</xdr:rowOff>
    </xdr:from>
    <xdr:to>
      <xdr:col>9</xdr:col>
      <xdr:colOff>752475</xdr:colOff>
      <xdr:row>47</xdr:row>
      <xdr:rowOff>38100</xdr:rowOff>
    </xdr:to>
    <xdr:graphicFrame macro="">
      <xdr:nvGraphicFramePr>
        <xdr:cNvPr id="269615" name="Diagramm 17">
          <a:extLst>
            <a:ext uri="{FF2B5EF4-FFF2-40B4-BE49-F238E27FC236}">
              <a16:creationId xmlns:a16="http://schemas.microsoft.com/office/drawing/2014/main" id="{6D6D876E-98F5-4905-8EE1-4FDA87F0AF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9</xdr:col>
      <xdr:colOff>19050</xdr:colOff>
      <xdr:row>44</xdr:row>
      <xdr:rowOff>28575</xdr:rowOff>
    </xdr:from>
    <xdr:to>
      <xdr:col>9</xdr:col>
      <xdr:colOff>752475</xdr:colOff>
      <xdr:row>47</xdr:row>
      <xdr:rowOff>38100</xdr:rowOff>
    </xdr:to>
    <xdr:graphicFrame macro="">
      <xdr:nvGraphicFramePr>
        <xdr:cNvPr id="269616" name="Diagramm 18">
          <a:extLst>
            <a:ext uri="{FF2B5EF4-FFF2-40B4-BE49-F238E27FC236}">
              <a16:creationId xmlns:a16="http://schemas.microsoft.com/office/drawing/2014/main" id="{A3758B4D-68FF-411D-9C0D-7592577744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10</xdr:col>
      <xdr:colOff>19050</xdr:colOff>
      <xdr:row>44</xdr:row>
      <xdr:rowOff>28575</xdr:rowOff>
    </xdr:from>
    <xdr:to>
      <xdr:col>10</xdr:col>
      <xdr:colOff>752475</xdr:colOff>
      <xdr:row>47</xdr:row>
      <xdr:rowOff>38100</xdr:rowOff>
    </xdr:to>
    <xdr:graphicFrame macro="">
      <xdr:nvGraphicFramePr>
        <xdr:cNvPr id="269617" name="Diagramm 19">
          <a:extLst>
            <a:ext uri="{FF2B5EF4-FFF2-40B4-BE49-F238E27FC236}">
              <a16:creationId xmlns:a16="http://schemas.microsoft.com/office/drawing/2014/main" id="{44DAB6C3-876B-497B-A36F-85F1D8D484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10</xdr:col>
      <xdr:colOff>19050</xdr:colOff>
      <xdr:row>44</xdr:row>
      <xdr:rowOff>28575</xdr:rowOff>
    </xdr:from>
    <xdr:to>
      <xdr:col>10</xdr:col>
      <xdr:colOff>752475</xdr:colOff>
      <xdr:row>47</xdr:row>
      <xdr:rowOff>38100</xdr:rowOff>
    </xdr:to>
    <xdr:graphicFrame macro="">
      <xdr:nvGraphicFramePr>
        <xdr:cNvPr id="269618" name="Diagramm 20">
          <a:extLst>
            <a:ext uri="{FF2B5EF4-FFF2-40B4-BE49-F238E27FC236}">
              <a16:creationId xmlns:a16="http://schemas.microsoft.com/office/drawing/2014/main" id="{E013B960-4861-4044-A236-A5649FD7A2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11</xdr:col>
      <xdr:colOff>19050</xdr:colOff>
      <xdr:row>44</xdr:row>
      <xdr:rowOff>28575</xdr:rowOff>
    </xdr:from>
    <xdr:to>
      <xdr:col>11</xdr:col>
      <xdr:colOff>752475</xdr:colOff>
      <xdr:row>47</xdr:row>
      <xdr:rowOff>38100</xdr:rowOff>
    </xdr:to>
    <xdr:graphicFrame macro="">
      <xdr:nvGraphicFramePr>
        <xdr:cNvPr id="269619" name="Diagramm 21">
          <a:extLst>
            <a:ext uri="{FF2B5EF4-FFF2-40B4-BE49-F238E27FC236}">
              <a16:creationId xmlns:a16="http://schemas.microsoft.com/office/drawing/2014/main" id="{9650508B-6AEC-41E8-8504-F9448B67D5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11</xdr:col>
      <xdr:colOff>19050</xdr:colOff>
      <xdr:row>44</xdr:row>
      <xdr:rowOff>28575</xdr:rowOff>
    </xdr:from>
    <xdr:to>
      <xdr:col>11</xdr:col>
      <xdr:colOff>752475</xdr:colOff>
      <xdr:row>47</xdr:row>
      <xdr:rowOff>38100</xdr:rowOff>
    </xdr:to>
    <xdr:graphicFrame macro="">
      <xdr:nvGraphicFramePr>
        <xdr:cNvPr id="269620" name="Diagramm 22">
          <a:extLst>
            <a:ext uri="{FF2B5EF4-FFF2-40B4-BE49-F238E27FC236}">
              <a16:creationId xmlns:a16="http://schemas.microsoft.com/office/drawing/2014/main" id="{F9D0B15F-31AD-41CC-A700-255F60D417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12</xdr:col>
      <xdr:colOff>19050</xdr:colOff>
      <xdr:row>44</xdr:row>
      <xdr:rowOff>28575</xdr:rowOff>
    </xdr:from>
    <xdr:to>
      <xdr:col>12</xdr:col>
      <xdr:colOff>752475</xdr:colOff>
      <xdr:row>47</xdr:row>
      <xdr:rowOff>38100</xdr:rowOff>
    </xdr:to>
    <xdr:graphicFrame macro="">
      <xdr:nvGraphicFramePr>
        <xdr:cNvPr id="269621" name="Diagramm 23">
          <a:extLst>
            <a:ext uri="{FF2B5EF4-FFF2-40B4-BE49-F238E27FC236}">
              <a16:creationId xmlns:a16="http://schemas.microsoft.com/office/drawing/2014/main" id="{BBC724BB-B55B-4956-BCCA-6485679AC26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12</xdr:col>
      <xdr:colOff>19050</xdr:colOff>
      <xdr:row>44</xdr:row>
      <xdr:rowOff>28575</xdr:rowOff>
    </xdr:from>
    <xdr:to>
      <xdr:col>12</xdr:col>
      <xdr:colOff>752475</xdr:colOff>
      <xdr:row>47</xdr:row>
      <xdr:rowOff>38100</xdr:rowOff>
    </xdr:to>
    <xdr:graphicFrame macro="">
      <xdr:nvGraphicFramePr>
        <xdr:cNvPr id="269622" name="Diagramm 24">
          <a:extLst>
            <a:ext uri="{FF2B5EF4-FFF2-40B4-BE49-F238E27FC236}">
              <a16:creationId xmlns:a16="http://schemas.microsoft.com/office/drawing/2014/main" id="{175FEC70-612F-4270-821B-94973B7E2C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13</xdr:col>
      <xdr:colOff>19050</xdr:colOff>
      <xdr:row>44</xdr:row>
      <xdr:rowOff>28575</xdr:rowOff>
    </xdr:from>
    <xdr:to>
      <xdr:col>13</xdr:col>
      <xdr:colOff>752475</xdr:colOff>
      <xdr:row>47</xdr:row>
      <xdr:rowOff>38100</xdr:rowOff>
    </xdr:to>
    <xdr:graphicFrame macro="">
      <xdr:nvGraphicFramePr>
        <xdr:cNvPr id="269623" name="Diagramm 25">
          <a:extLst>
            <a:ext uri="{FF2B5EF4-FFF2-40B4-BE49-F238E27FC236}">
              <a16:creationId xmlns:a16="http://schemas.microsoft.com/office/drawing/2014/main" id="{3D7770E2-57DA-4032-B3D0-E12AF95C9A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13</xdr:col>
      <xdr:colOff>19050</xdr:colOff>
      <xdr:row>44</xdr:row>
      <xdr:rowOff>28575</xdr:rowOff>
    </xdr:from>
    <xdr:to>
      <xdr:col>13</xdr:col>
      <xdr:colOff>752475</xdr:colOff>
      <xdr:row>47</xdr:row>
      <xdr:rowOff>38100</xdr:rowOff>
    </xdr:to>
    <xdr:graphicFrame macro="">
      <xdr:nvGraphicFramePr>
        <xdr:cNvPr id="269624" name="Diagramm 26">
          <a:extLst>
            <a:ext uri="{FF2B5EF4-FFF2-40B4-BE49-F238E27FC236}">
              <a16:creationId xmlns:a16="http://schemas.microsoft.com/office/drawing/2014/main" id="{BD118598-5258-4A87-AC08-C4A791F9DA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44</xdr:row>
      <xdr:rowOff>28575</xdr:rowOff>
    </xdr:from>
    <xdr:to>
      <xdr:col>1</xdr:col>
      <xdr:colOff>752475</xdr:colOff>
      <xdr:row>47</xdr:row>
      <xdr:rowOff>38100</xdr:rowOff>
    </xdr:to>
    <xdr:graphicFrame macro="">
      <xdr:nvGraphicFramePr>
        <xdr:cNvPr id="55687" name="Diagramm 1">
          <a:extLst>
            <a:ext uri="{FF2B5EF4-FFF2-40B4-BE49-F238E27FC236}">
              <a16:creationId xmlns:a16="http://schemas.microsoft.com/office/drawing/2014/main" id="{C782C726-F5EE-48A2-9B8A-0067988A25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19050</xdr:colOff>
      <xdr:row>44</xdr:row>
      <xdr:rowOff>28575</xdr:rowOff>
    </xdr:from>
    <xdr:to>
      <xdr:col>1</xdr:col>
      <xdr:colOff>752475</xdr:colOff>
      <xdr:row>47</xdr:row>
      <xdr:rowOff>38100</xdr:rowOff>
    </xdr:to>
    <xdr:graphicFrame macro="">
      <xdr:nvGraphicFramePr>
        <xdr:cNvPr id="55688" name="Diagramm 2">
          <a:extLst>
            <a:ext uri="{FF2B5EF4-FFF2-40B4-BE49-F238E27FC236}">
              <a16:creationId xmlns:a16="http://schemas.microsoft.com/office/drawing/2014/main" id="{B82675C3-5838-4356-9D86-368EA35BE1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19050</xdr:colOff>
      <xdr:row>44</xdr:row>
      <xdr:rowOff>28575</xdr:rowOff>
    </xdr:from>
    <xdr:to>
      <xdr:col>2</xdr:col>
      <xdr:colOff>752475</xdr:colOff>
      <xdr:row>47</xdr:row>
      <xdr:rowOff>38100</xdr:rowOff>
    </xdr:to>
    <xdr:graphicFrame macro="">
      <xdr:nvGraphicFramePr>
        <xdr:cNvPr id="55689" name="Diagramm 3">
          <a:extLst>
            <a:ext uri="{FF2B5EF4-FFF2-40B4-BE49-F238E27FC236}">
              <a16:creationId xmlns:a16="http://schemas.microsoft.com/office/drawing/2014/main" id="{AC2E55B6-A1DB-406E-81B3-DFF7832D97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19050</xdr:colOff>
      <xdr:row>44</xdr:row>
      <xdr:rowOff>28575</xdr:rowOff>
    </xdr:from>
    <xdr:to>
      <xdr:col>2</xdr:col>
      <xdr:colOff>752475</xdr:colOff>
      <xdr:row>47</xdr:row>
      <xdr:rowOff>38100</xdr:rowOff>
    </xdr:to>
    <xdr:graphicFrame macro="">
      <xdr:nvGraphicFramePr>
        <xdr:cNvPr id="55690" name="Diagramm 4">
          <a:extLst>
            <a:ext uri="{FF2B5EF4-FFF2-40B4-BE49-F238E27FC236}">
              <a16:creationId xmlns:a16="http://schemas.microsoft.com/office/drawing/2014/main" id="{9E603249-C58A-49DB-971E-CBB391F1BA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19050</xdr:colOff>
      <xdr:row>44</xdr:row>
      <xdr:rowOff>28575</xdr:rowOff>
    </xdr:from>
    <xdr:to>
      <xdr:col>3</xdr:col>
      <xdr:colOff>752475</xdr:colOff>
      <xdr:row>47</xdr:row>
      <xdr:rowOff>38100</xdr:rowOff>
    </xdr:to>
    <xdr:graphicFrame macro="">
      <xdr:nvGraphicFramePr>
        <xdr:cNvPr id="55691" name="Diagramm 5">
          <a:extLst>
            <a:ext uri="{FF2B5EF4-FFF2-40B4-BE49-F238E27FC236}">
              <a16:creationId xmlns:a16="http://schemas.microsoft.com/office/drawing/2014/main" id="{EAB5320C-345E-4A94-8340-0FFEC2127A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19050</xdr:colOff>
      <xdr:row>44</xdr:row>
      <xdr:rowOff>28575</xdr:rowOff>
    </xdr:from>
    <xdr:to>
      <xdr:col>3</xdr:col>
      <xdr:colOff>752475</xdr:colOff>
      <xdr:row>47</xdr:row>
      <xdr:rowOff>38100</xdr:rowOff>
    </xdr:to>
    <xdr:graphicFrame macro="">
      <xdr:nvGraphicFramePr>
        <xdr:cNvPr id="55692" name="Diagramm 6">
          <a:extLst>
            <a:ext uri="{FF2B5EF4-FFF2-40B4-BE49-F238E27FC236}">
              <a16:creationId xmlns:a16="http://schemas.microsoft.com/office/drawing/2014/main" id="{A2518A02-1E13-4561-9D89-EC655BEBA6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19050</xdr:colOff>
      <xdr:row>44</xdr:row>
      <xdr:rowOff>28575</xdr:rowOff>
    </xdr:from>
    <xdr:to>
      <xdr:col>4</xdr:col>
      <xdr:colOff>752475</xdr:colOff>
      <xdr:row>47</xdr:row>
      <xdr:rowOff>38100</xdr:rowOff>
    </xdr:to>
    <xdr:graphicFrame macro="">
      <xdr:nvGraphicFramePr>
        <xdr:cNvPr id="55693" name="Diagramm 7">
          <a:extLst>
            <a:ext uri="{FF2B5EF4-FFF2-40B4-BE49-F238E27FC236}">
              <a16:creationId xmlns:a16="http://schemas.microsoft.com/office/drawing/2014/main" id="{86AB78A1-36E7-415D-BF12-8B7EE50063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19050</xdr:colOff>
      <xdr:row>44</xdr:row>
      <xdr:rowOff>28575</xdr:rowOff>
    </xdr:from>
    <xdr:to>
      <xdr:col>4</xdr:col>
      <xdr:colOff>752475</xdr:colOff>
      <xdr:row>47</xdr:row>
      <xdr:rowOff>38100</xdr:rowOff>
    </xdr:to>
    <xdr:graphicFrame macro="">
      <xdr:nvGraphicFramePr>
        <xdr:cNvPr id="55694" name="Diagramm 8">
          <a:extLst>
            <a:ext uri="{FF2B5EF4-FFF2-40B4-BE49-F238E27FC236}">
              <a16:creationId xmlns:a16="http://schemas.microsoft.com/office/drawing/2014/main" id="{869F0660-606C-46E2-A945-B530792C74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19050</xdr:colOff>
      <xdr:row>44</xdr:row>
      <xdr:rowOff>28575</xdr:rowOff>
    </xdr:from>
    <xdr:to>
      <xdr:col>5</xdr:col>
      <xdr:colOff>752475</xdr:colOff>
      <xdr:row>47</xdr:row>
      <xdr:rowOff>38100</xdr:rowOff>
    </xdr:to>
    <xdr:graphicFrame macro="">
      <xdr:nvGraphicFramePr>
        <xdr:cNvPr id="55695" name="Diagramm 9">
          <a:extLst>
            <a:ext uri="{FF2B5EF4-FFF2-40B4-BE49-F238E27FC236}">
              <a16:creationId xmlns:a16="http://schemas.microsoft.com/office/drawing/2014/main" id="{4E3FEBBA-2549-4D7E-90A2-26647D583F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5</xdr:col>
      <xdr:colOff>19050</xdr:colOff>
      <xdr:row>44</xdr:row>
      <xdr:rowOff>28575</xdr:rowOff>
    </xdr:from>
    <xdr:to>
      <xdr:col>5</xdr:col>
      <xdr:colOff>752475</xdr:colOff>
      <xdr:row>47</xdr:row>
      <xdr:rowOff>38100</xdr:rowOff>
    </xdr:to>
    <xdr:graphicFrame macro="">
      <xdr:nvGraphicFramePr>
        <xdr:cNvPr id="55696" name="Diagramm 10">
          <a:extLst>
            <a:ext uri="{FF2B5EF4-FFF2-40B4-BE49-F238E27FC236}">
              <a16:creationId xmlns:a16="http://schemas.microsoft.com/office/drawing/2014/main" id="{94A4B0B3-8CD1-40C5-AC86-21D3B5E4DD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19050</xdr:colOff>
      <xdr:row>44</xdr:row>
      <xdr:rowOff>28575</xdr:rowOff>
    </xdr:from>
    <xdr:to>
      <xdr:col>6</xdr:col>
      <xdr:colOff>752475</xdr:colOff>
      <xdr:row>47</xdr:row>
      <xdr:rowOff>38100</xdr:rowOff>
    </xdr:to>
    <xdr:graphicFrame macro="">
      <xdr:nvGraphicFramePr>
        <xdr:cNvPr id="55697" name="Diagramm 11">
          <a:extLst>
            <a:ext uri="{FF2B5EF4-FFF2-40B4-BE49-F238E27FC236}">
              <a16:creationId xmlns:a16="http://schemas.microsoft.com/office/drawing/2014/main" id="{7273F0ED-C77B-4B64-9E6C-6C1CA5614B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6</xdr:col>
      <xdr:colOff>19050</xdr:colOff>
      <xdr:row>44</xdr:row>
      <xdr:rowOff>28575</xdr:rowOff>
    </xdr:from>
    <xdr:to>
      <xdr:col>6</xdr:col>
      <xdr:colOff>752475</xdr:colOff>
      <xdr:row>47</xdr:row>
      <xdr:rowOff>38100</xdr:rowOff>
    </xdr:to>
    <xdr:graphicFrame macro="">
      <xdr:nvGraphicFramePr>
        <xdr:cNvPr id="55698" name="Diagramm 12">
          <a:extLst>
            <a:ext uri="{FF2B5EF4-FFF2-40B4-BE49-F238E27FC236}">
              <a16:creationId xmlns:a16="http://schemas.microsoft.com/office/drawing/2014/main" id="{ABF665B3-AA4D-49A1-B236-F924B9FEFE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7</xdr:col>
      <xdr:colOff>19050</xdr:colOff>
      <xdr:row>44</xdr:row>
      <xdr:rowOff>28575</xdr:rowOff>
    </xdr:from>
    <xdr:to>
      <xdr:col>7</xdr:col>
      <xdr:colOff>752475</xdr:colOff>
      <xdr:row>47</xdr:row>
      <xdr:rowOff>38100</xdr:rowOff>
    </xdr:to>
    <xdr:graphicFrame macro="">
      <xdr:nvGraphicFramePr>
        <xdr:cNvPr id="55699" name="Diagramm 13">
          <a:extLst>
            <a:ext uri="{FF2B5EF4-FFF2-40B4-BE49-F238E27FC236}">
              <a16:creationId xmlns:a16="http://schemas.microsoft.com/office/drawing/2014/main" id="{04705D47-51DC-4468-BA78-2B6CB280DD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7</xdr:col>
      <xdr:colOff>19050</xdr:colOff>
      <xdr:row>44</xdr:row>
      <xdr:rowOff>28575</xdr:rowOff>
    </xdr:from>
    <xdr:to>
      <xdr:col>7</xdr:col>
      <xdr:colOff>752475</xdr:colOff>
      <xdr:row>47</xdr:row>
      <xdr:rowOff>38100</xdr:rowOff>
    </xdr:to>
    <xdr:graphicFrame macro="">
      <xdr:nvGraphicFramePr>
        <xdr:cNvPr id="55700" name="Diagramm 14">
          <a:extLst>
            <a:ext uri="{FF2B5EF4-FFF2-40B4-BE49-F238E27FC236}">
              <a16:creationId xmlns:a16="http://schemas.microsoft.com/office/drawing/2014/main" id="{E06D0826-F05E-4A84-B2AB-450EBB3B0F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8</xdr:col>
      <xdr:colOff>19050</xdr:colOff>
      <xdr:row>44</xdr:row>
      <xdr:rowOff>28575</xdr:rowOff>
    </xdr:from>
    <xdr:to>
      <xdr:col>8</xdr:col>
      <xdr:colOff>752475</xdr:colOff>
      <xdr:row>47</xdr:row>
      <xdr:rowOff>38100</xdr:rowOff>
    </xdr:to>
    <xdr:graphicFrame macro="">
      <xdr:nvGraphicFramePr>
        <xdr:cNvPr id="55701" name="Diagramm 15">
          <a:extLst>
            <a:ext uri="{FF2B5EF4-FFF2-40B4-BE49-F238E27FC236}">
              <a16:creationId xmlns:a16="http://schemas.microsoft.com/office/drawing/2014/main" id="{09C43DB2-4C40-4F81-AF23-6BE3380399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8</xdr:col>
      <xdr:colOff>19050</xdr:colOff>
      <xdr:row>44</xdr:row>
      <xdr:rowOff>28575</xdr:rowOff>
    </xdr:from>
    <xdr:to>
      <xdr:col>8</xdr:col>
      <xdr:colOff>752475</xdr:colOff>
      <xdr:row>47</xdr:row>
      <xdr:rowOff>38100</xdr:rowOff>
    </xdr:to>
    <xdr:graphicFrame macro="">
      <xdr:nvGraphicFramePr>
        <xdr:cNvPr id="55702" name="Diagramm 16">
          <a:extLst>
            <a:ext uri="{FF2B5EF4-FFF2-40B4-BE49-F238E27FC236}">
              <a16:creationId xmlns:a16="http://schemas.microsoft.com/office/drawing/2014/main" id="{9D10053A-454F-4939-9C3C-2D84AFAE74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9</xdr:col>
      <xdr:colOff>19050</xdr:colOff>
      <xdr:row>44</xdr:row>
      <xdr:rowOff>28575</xdr:rowOff>
    </xdr:from>
    <xdr:to>
      <xdr:col>9</xdr:col>
      <xdr:colOff>752475</xdr:colOff>
      <xdr:row>47</xdr:row>
      <xdr:rowOff>38100</xdr:rowOff>
    </xdr:to>
    <xdr:graphicFrame macro="">
      <xdr:nvGraphicFramePr>
        <xdr:cNvPr id="55703" name="Diagramm 17">
          <a:extLst>
            <a:ext uri="{FF2B5EF4-FFF2-40B4-BE49-F238E27FC236}">
              <a16:creationId xmlns:a16="http://schemas.microsoft.com/office/drawing/2014/main" id="{59C996AD-B39B-45F4-B0DE-744F24E8B3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9</xdr:col>
      <xdr:colOff>19050</xdr:colOff>
      <xdr:row>44</xdr:row>
      <xdr:rowOff>28575</xdr:rowOff>
    </xdr:from>
    <xdr:to>
      <xdr:col>9</xdr:col>
      <xdr:colOff>752475</xdr:colOff>
      <xdr:row>47</xdr:row>
      <xdr:rowOff>38100</xdr:rowOff>
    </xdr:to>
    <xdr:graphicFrame macro="">
      <xdr:nvGraphicFramePr>
        <xdr:cNvPr id="55704" name="Diagramm 18">
          <a:extLst>
            <a:ext uri="{FF2B5EF4-FFF2-40B4-BE49-F238E27FC236}">
              <a16:creationId xmlns:a16="http://schemas.microsoft.com/office/drawing/2014/main" id="{3B24F330-5876-4A59-910D-6DC8466B0D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10</xdr:col>
      <xdr:colOff>19050</xdr:colOff>
      <xdr:row>44</xdr:row>
      <xdr:rowOff>28575</xdr:rowOff>
    </xdr:from>
    <xdr:to>
      <xdr:col>10</xdr:col>
      <xdr:colOff>752475</xdr:colOff>
      <xdr:row>47</xdr:row>
      <xdr:rowOff>38100</xdr:rowOff>
    </xdr:to>
    <xdr:graphicFrame macro="">
      <xdr:nvGraphicFramePr>
        <xdr:cNvPr id="55705" name="Diagramm 19">
          <a:extLst>
            <a:ext uri="{FF2B5EF4-FFF2-40B4-BE49-F238E27FC236}">
              <a16:creationId xmlns:a16="http://schemas.microsoft.com/office/drawing/2014/main" id="{C1D18207-E962-4454-A623-ACB62EDCFAD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10</xdr:col>
      <xdr:colOff>19050</xdr:colOff>
      <xdr:row>44</xdr:row>
      <xdr:rowOff>28575</xdr:rowOff>
    </xdr:from>
    <xdr:to>
      <xdr:col>10</xdr:col>
      <xdr:colOff>752475</xdr:colOff>
      <xdr:row>47</xdr:row>
      <xdr:rowOff>38100</xdr:rowOff>
    </xdr:to>
    <xdr:graphicFrame macro="">
      <xdr:nvGraphicFramePr>
        <xdr:cNvPr id="55706" name="Diagramm 20">
          <a:extLst>
            <a:ext uri="{FF2B5EF4-FFF2-40B4-BE49-F238E27FC236}">
              <a16:creationId xmlns:a16="http://schemas.microsoft.com/office/drawing/2014/main" id="{F9D520FD-38E1-499E-8719-B51EF3059A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11</xdr:col>
      <xdr:colOff>19050</xdr:colOff>
      <xdr:row>44</xdr:row>
      <xdr:rowOff>28575</xdr:rowOff>
    </xdr:from>
    <xdr:to>
      <xdr:col>11</xdr:col>
      <xdr:colOff>752475</xdr:colOff>
      <xdr:row>47</xdr:row>
      <xdr:rowOff>38100</xdr:rowOff>
    </xdr:to>
    <xdr:graphicFrame macro="">
      <xdr:nvGraphicFramePr>
        <xdr:cNvPr id="55707" name="Diagramm 21">
          <a:extLst>
            <a:ext uri="{FF2B5EF4-FFF2-40B4-BE49-F238E27FC236}">
              <a16:creationId xmlns:a16="http://schemas.microsoft.com/office/drawing/2014/main" id="{7F2157B6-ACD8-4B75-B7CA-02DD2B4A74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11</xdr:col>
      <xdr:colOff>19050</xdr:colOff>
      <xdr:row>44</xdr:row>
      <xdr:rowOff>28575</xdr:rowOff>
    </xdr:from>
    <xdr:to>
      <xdr:col>11</xdr:col>
      <xdr:colOff>752475</xdr:colOff>
      <xdr:row>47</xdr:row>
      <xdr:rowOff>38100</xdr:rowOff>
    </xdr:to>
    <xdr:graphicFrame macro="">
      <xdr:nvGraphicFramePr>
        <xdr:cNvPr id="55708" name="Diagramm 22">
          <a:extLst>
            <a:ext uri="{FF2B5EF4-FFF2-40B4-BE49-F238E27FC236}">
              <a16:creationId xmlns:a16="http://schemas.microsoft.com/office/drawing/2014/main" id="{2F2C8656-BD2F-4EBE-916D-3F0E0AA446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12</xdr:col>
      <xdr:colOff>19050</xdr:colOff>
      <xdr:row>44</xdr:row>
      <xdr:rowOff>28575</xdr:rowOff>
    </xdr:from>
    <xdr:to>
      <xdr:col>12</xdr:col>
      <xdr:colOff>752475</xdr:colOff>
      <xdr:row>47</xdr:row>
      <xdr:rowOff>38100</xdr:rowOff>
    </xdr:to>
    <xdr:graphicFrame macro="">
      <xdr:nvGraphicFramePr>
        <xdr:cNvPr id="55709" name="Diagramm 23">
          <a:extLst>
            <a:ext uri="{FF2B5EF4-FFF2-40B4-BE49-F238E27FC236}">
              <a16:creationId xmlns:a16="http://schemas.microsoft.com/office/drawing/2014/main" id="{68040902-711B-422F-89E6-866BF138D6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12</xdr:col>
      <xdr:colOff>19050</xdr:colOff>
      <xdr:row>44</xdr:row>
      <xdr:rowOff>28575</xdr:rowOff>
    </xdr:from>
    <xdr:to>
      <xdr:col>12</xdr:col>
      <xdr:colOff>752475</xdr:colOff>
      <xdr:row>47</xdr:row>
      <xdr:rowOff>38100</xdr:rowOff>
    </xdr:to>
    <xdr:graphicFrame macro="">
      <xdr:nvGraphicFramePr>
        <xdr:cNvPr id="55710" name="Diagramm 24">
          <a:extLst>
            <a:ext uri="{FF2B5EF4-FFF2-40B4-BE49-F238E27FC236}">
              <a16:creationId xmlns:a16="http://schemas.microsoft.com/office/drawing/2014/main" id="{10ABEC36-FE81-4C97-BDAA-8E4BFE0B69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13</xdr:col>
      <xdr:colOff>19050</xdr:colOff>
      <xdr:row>44</xdr:row>
      <xdr:rowOff>28575</xdr:rowOff>
    </xdr:from>
    <xdr:to>
      <xdr:col>13</xdr:col>
      <xdr:colOff>752475</xdr:colOff>
      <xdr:row>47</xdr:row>
      <xdr:rowOff>38100</xdr:rowOff>
    </xdr:to>
    <xdr:graphicFrame macro="">
      <xdr:nvGraphicFramePr>
        <xdr:cNvPr id="55711" name="Diagramm 25">
          <a:extLst>
            <a:ext uri="{FF2B5EF4-FFF2-40B4-BE49-F238E27FC236}">
              <a16:creationId xmlns:a16="http://schemas.microsoft.com/office/drawing/2014/main" id="{7CCD26AF-448B-4A42-BB58-F3D301124E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13</xdr:col>
      <xdr:colOff>19050</xdr:colOff>
      <xdr:row>44</xdr:row>
      <xdr:rowOff>28575</xdr:rowOff>
    </xdr:from>
    <xdr:to>
      <xdr:col>13</xdr:col>
      <xdr:colOff>752475</xdr:colOff>
      <xdr:row>47</xdr:row>
      <xdr:rowOff>38100</xdr:rowOff>
    </xdr:to>
    <xdr:graphicFrame macro="">
      <xdr:nvGraphicFramePr>
        <xdr:cNvPr id="55712" name="Diagramm 26">
          <a:extLst>
            <a:ext uri="{FF2B5EF4-FFF2-40B4-BE49-F238E27FC236}">
              <a16:creationId xmlns:a16="http://schemas.microsoft.com/office/drawing/2014/main" id="{8723CA5F-8266-4B5A-8A49-3446F29F03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44</xdr:row>
      <xdr:rowOff>28575</xdr:rowOff>
    </xdr:from>
    <xdr:to>
      <xdr:col>1</xdr:col>
      <xdr:colOff>752475</xdr:colOff>
      <xdr:row>47</xdr:row>
      <xdr:rowOff>38100</xdr:rowOff>
    </xdr:to>
    <xdr:graphicFrame macro="">
      <xdr:nvGraphicFramePr>
        <xdr:cNvPr id="270623" name="Diagramm 1">
          <a:extLst>
            <a:ext uri="{FF2B5EF4-FFF2-40B4-BE49-F238E27FC236}">
              <a16:creationId xmlns:a16="http://schemas.microsoft.com/office/drawing/2014/main" id="{C5F4D2DA-3E0F-419A-AD55-CA47751876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19050</xdr:colOff>
      <xdr:row>44</xdr:row>
      <xdr:rowOff>28575</xdr:rowOff>
    </xdr:from>
    <xdr:to>
      <xdr:col>1</xdr:col>
      <xdr:colOff>752475</xdr:colOff>
      <xdr:row>47</xdr:row>
      <xdr:rowOff>38100</xdr:rowOff>
    </xdr:to>
    <xdr:graphicFrame macro="">
      <xdr:nvGraphicFramePr>
        <xdr:cNvPr id="270624" name="Diagramm 2">
          <a:extLst>
            <a:ext uri="{FF2B5EF4-FFF2-40B4-BE49-F238E27FC236}">
              <a16:creationId xmlns:a16="http://schemas.microsoft.com/office/drawing/2014/main" id="{8E8D3EAA-1F10-4534-A936-7CDA609E36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19050</xdr:colOff>
      <xdr:row>44</xdr:row>
      <xdr:rowOff>28575</xdr:rowOff>
    </xdr:from>
    <xdr:to>
      <xdr:col>2</xdr:col>
      <xdr:colOff>752475</xdr:colOff>
      <xdr:row>47</xdr:row>
      <xdr:rowOff>38100</xdr:rowOff>
    </xdr:to>
    <xdr:graphicFrame macro="">
      <xdr:nvGraphicFramePr>
        <xdr:cNvPr id="270625" name="Diagramm 3">
          <a:extLst>
            <a:ext uri="{FF2B5EF4-FFF2-40B4-BE49-F238E27FC236}">
              <a16:creationId xmlns:a16="http://schemas.microsoft.com/office/drawing/2014/main" id="{757179B0-2DE1-4A7F-BB36-E81E509C2C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19050</xdr:colOff>
      <xdr:row>44</xdr:row>
      <xdr:rowOff>28575</xdr:rowOff>
    </xdr:from>
    <xdr:to>
      <xdr:col>2</xdr:col>
      <xdr:colOff>752475</xdr:colOff>
      <xdr:row>47</xdr:row>
      <xdr:rowOff>38100</xdr:rowOff>
    </xdr:to>
    <xdr:graphicFrame macro="">
      <xdr:nvGraphicFramePr>
        <xdr:cNvPr id="270626" name="Diagramm 4">
          <a:extLst>
            <a:ext uri="{FF2B5EF4-FFF2-40B4-BE49-F238E27FC236}">
              <a16:creationId xmlns:a16="http://schemas.microsoft.com/office/drawing/2014/main" id="{F0F409F2-C433-49CB-A875-E806596C3F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19050</xdr:colOff>
      <xdr:row>44</xdr:row>
      <xdr:rowOff>28575</xdr:rowOff>
    </xdr:from>
    <xdr:to>
      <xdr:col>3</xdr:col>
      <xdr:colOff>752475</xdr:colOff>
      <xdr:row>47</xdr:row>
      <xdr:rowOff>38100</xdr:rowOff>
    </xdr:to>
    <xdr:graphicFrame macro="">
      <xdr:nvGraphicFramePr>
        <xdr:cNvPr id="270627" name="Diagramm 5">
          <a:extLst>
            <a:ext uri="{FF2B5EF4-FFF2-40B4-BE49-F238E27FC236}">
              <a16:creationId xmlns:a16="http://schemas.microsoft.com/office/drawing/2014/main" id="{B76B9746-F485-4E56-A741-0E72A58F1E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19050</xdr:colOff>
      <xdr:row>44</xdr:row>
      <xdr:rowOff>28575</xdr:rowOff>
    </xdr:from>
    <xdr:to>
      <xdr:col>3</xdr:col>
      <xdr:colOff>752475</xdr:colOff>
      <xdr:row>47</xdr:row>
      <xdr:rowOff>38100</xdr:rowOff>
    </xdr:to>
    <xdr:graphicFrame macro="">
      <xdr:nvGraphicFramePr>
        <xdr:cNvPr id="270628" name="Diagramm 6">
          <a:extLst>
            <a:ext uri="{FF2B5EF4-FFF2-40B4-BE49-F238E27FC236}">
              <a16:creationId xmlns:a16="http://schemas.microsoft.com/office/drawing/2014/main" id="{479A2FA3-D786-4E3F-8EDB-22F43F7C22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19050</xdr:colOff>
      <xdr:row>44</xdr:row>
      <xdr:rowOff>28575</xdr:rowOff>
    </xdr:from>
    <xdr:to>
      <xdr:col>4</xdr:col>
      <xdr:colOff>752475</xdr:colOff>
      <xdr:row>47</xdr:row>
      <xdr:rowOff>38100</xdr:rowOff>
    </xdr:to>
    <xdr:graphicFrame macro="">
      <xdr:nvGraphicFramePr>
        <xdr:cNvPr id="270629" name="Diagramm 7">
          <a:extLst>
            <a:ext uri="{FF2B5EF4-FFF2-40B4-BE49-F238E27FC236}">
              <a16:creationId xmlns:a16="http://schemas.microsoft.com/office/drawing/2014/main" id="{8DF4AB25-DD77-496E-A3B4-1F68A834D6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19050</xdr:colOff>
      <xdr:row>44</xdr:row>
      <xdr:rowOff>28575</xdr:rowOff>
    </xdr:from>
    <xdr:to>
      <xdr:col>4</xdr:col>
      <xdr:colOff>752475</xdr:colOff>
      <xdr:row>47</xdr:row>
      <xdr:rowOff>38100</xdr:rowOff>
    </xdr:to>
    <xdr:graphicFrame macro="">
      <xdr:nvGraphicFramePr>
        <xdr:cNvPr id="270630" name="Diagramm 8">
          <a:extLst>
            <a:ext uri="{FF2B5EF4-FFF2-40B4-BE49-F238E27FC236}">
              <a16:creationId xmlns:a16="http://schemas.microsoft.com/office/drawing/2014/main" id="{291124E1-F62E-4CB5-B3BA-B1BC3312534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19050</xdr:colOff>
      <xdr:row>44</xdr:row>
      <xdr:rowOff>28575</xdr:rowOff>
    </xdr:from>
    <xdr:to>
      <xdr:col>5</xdr:col>
      <xdr:colOff>752475</xdr:colOff>
      <xdr:row>47</xdr:row>
      <xdr:rowOff>38100</xdr:rowOff>
    </xdr:to>
    <xdr:graphicFrame macro="">
      <xdr:nvGraphicFramePr>
        <xdr:cNvPr id="270631" name="Diagramm 9">
          <a:extLst>
            <a:ext uri="{FF2B5EF4-FFF2-40B4-BE49-F238E27FC236}">
              <a16:creationId xmlns:a16="http://schemas.microsoft.com/office/drawing/2014/main" id="{F2D28F35-476C-45E3-AFBA-DAEBC1F4BD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5</xdr:col>
      <xdr:colOff>19050</xdr:colOff>
      <xdr:row>44</xdr:row>
      <xdr:rowOff>28575</xdr:rowOff>
    </xdr:from>
    <xdr:to>
      <xdr:col>5</xdr:col>
      <xdr:colOff>752475</xdr:colOff>
      <xdr:row>47</xdr:row>
      <xdr:rowOff>38100</xdr:rowOff>
    </xdr:to>
    <xdr:graphicFrame macro="">
      <xdr:nvGraphicFramePr>
        <xdr:cNvPr id="270632" name="Diagramm 10">
          <a:extLst>
            <a:ext uri="{FF2B5EF4-FFF2-40B4-BE49-F238E27FC236}">
              <a16:creationId xmlns:a16="http://schemas.microsoft.com/office/drawing/2014/main" id="{5C152A34-11A7-4CE6-9FFB-6DFABB5E93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19050</xdr:colOff>
      <xdr:row>44</xdr:row>
      <xdr:rowOff>28575</xdr:rowOff>
    </xdr:from>
    <xdr:to>
      <xdr:col>6</xdr:col>
      <xdr:colOff>752475</xdr:colOff>
      <xdr:row>47</xdr:row>
      <xdr:rowOff>38100</xdr:rowOff>
    </xdr:to>
    <xdr:graphicFrame macro="">
      <xdr:nvGraphicFramePr>
        <xdr:cNvPr id="270633" name="Diagramm 11">
          <a:extLst>
            <a:ext uri="{FF2B5EF4-FFF2-40B4-BE49-F238E27FC236}">
              <a16:creationId xmlns:a16="http://schemas.microsoft.com/office/drawing/2014/main" id="{32B80AAB-219B-462C-9154-A63D9F3FF3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6</xdr:col>
      <xdr:colOff>19050</xdr:colOff>
      <xdr:row>44</xdr:row>
      <xdr:rowOff>28575</xdr:rowOff>
    </xdr:from>
    <xdr:to>
      <xdr:col>6</xdr:col>
      <xdr:colOff>752475</xdr:colOff>
      <xdr:row>47</xdr:row>
      <xdr:rowOff>38100</xdr:rowOff>
    </xdr:to>
    <xdr:graphicFrame macro="">
      <xdr:nvGraphicFramePr>
        <xdr:cNvPr id="270634" name="Diagramm 12">
          <a:extLst>
            <a:ext uri="{FF2B5EF4-FFF2-40B4-BE49-F238E27FC236}">
              <a16:creationId xmlns:a16="http://schemas.microsoft.com/office/drawing/2014/main" id="{41B42EF2-956A-41BA-868A-12D8CBAE6C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7</xdr:col>
      <xdr:colOff>19050</xdr:colOff>
      <xdr:row>44</xdr:row>
      <xdr:rowOff>28575</xdr:rowOff>
    </xdr:from>
    <xdr:to>
      <xdr:col>7</xdr:col>
      <xdr:colOff>752475</xdr:colOff>
      <xdr:row>47</xdr:row>
      <xdr:rowOff>38100</xdr:rowOff>
    </xdr:to>
    <xdr:graphicFrame macro="">
      <xdr:nvGraphicFramePr>
        <xdr:cNvPr id="270635" name="Diagramm 13">
          <a:extLst>
            <a:ext uri="{FF2B5EF4-FFF2-40B4-BE49-F238E27FC236}">
              <a16:creationId xmlns:a16="http://schemas.microsoft.com/office/drawing/2014/main" id="{0943E1D2-9425-41EA-AFB2-84E900C3A9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7</xdr:col>
      <xdr:colOff>19050</xdr:colOff>
      <xdr:row>44</xdr:row>
      <xdr:rowOff>28575</xdr:rowOff>
    </xdr:from>
    <xdr:to>
      <xdr:col>7</xdr:col>
      <xdr:colOff>752475</xdr:colOff>
      <xdr:row>47</xdr:row>
      <xdr:rowOff>38100</xdr:rowOff>
    </xdr:to>
    <xdr:graphicFrame macro="">
      <xdr:nvGraphicFramePr>
        <xdr:cNvPr id="270636" name="Diagramm 14">
          <a:extLst>
            <a:ext uri="{FF2B5EF4-FFF2-40B4-BE49-F238E27FC236}">
              <a16:creationId xmlns:a16="http://schemas.microsoft.com/office/drawing/2014/main" id="{019C12E4-4679-4F34-B241-5AB684F5AB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8</xdr:col>
      <xdr:colOff>19050</xdr:colOff>
      <xdr:row>44</xdr:row>
      <xdr:rowOff>28575</xdr:rowOff>
    </xdr:from>
    <xdr:to>
      <xdr:col>8</xdr:col>
      <xdr:colOff>752475</xdr:colOff>
      <xdr:row>47</xdr:row>
      <xdr:rowOff>38100</xdr:rowOff>
    </xdr:to>
    <xdr:graphicFrame macro="">
      <xdr:nvGraphicFramePr>
        <xdr:cNvPr id="270637" name="Diagramm 15">
          <a:extLst>
            <a:ext uri="{FF2B5EF4-FFF2-40B4-BE49-F238E27FC236}">
              <a16:creationId xmlns:a16="http://schemas.microsoft.com/office/drawing/2014/main" id="{A4AF945B-00A0-46D3-BA51-F19BCCC2F1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8</xdr:col>
      <xdr:colOff>19050</xdr:colOff>
      <xdr:row>44</xdr:row>
      <xdr:rowOff>28575</xdr:rowOff>
    </xdr:from>
    <xdr:to>
      <xdr:col>8</xdr:col>
      <xdr:colOff>752475</xdr:colOff>
      <xdr:row>47</xdr:row>
      <xdr:rowOff>38100</xdr:rowOff>
    </xdr:to>
    <xdr:graphicFrame macro="">
      <xdr:nvGraphicFramePr>
        <xdr:cNvPr id="270638" name="Diagramm 16">
          <a:extLst>
            <a:ext uri="{FF2B5EF4-FFF2-40B4-BE49-F238E27FC236}">
              <a16:creationId xmlns:a16="http://schemas.microsoft.com/office/drawing/2014/main" id="{FB5BF6D3-6522-40BA-B96D-AAEA107333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9</xdr:col>
      <xdr:colOff>19050</xdr:colOff>
      <xdr:row>44</xdr:row>
      <xdr:rowOff>28575</xdr:rowOff>
    </xdr:from>
    <xdr:to>
      <xdr:col>9</xdr:col>
      <xdr:colOff>752475</xdr:colOff>
      <xdr:row>47</xdr:row>
      <xdr:rowOff>38100</xdr:rowOff>
    </xdr:to>
    <xdr:graphicFrame macro="">
      <xdr:nvGraphicFramePr>
        <xdr:cNvPr id="270639" name="Diagramm 17">
          <a:extLst>
            <a:ext uri="{FF2B5EF4-FFF2-40B4-BE49-F238E27FC236}">
              <a16:creationId xmlns:a16="http://schemas.microsoft.com/office/drawing/2014/main" id="{EA7BA987-EF61-4D11-83A7-E242648847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9</xdr:col>
      <xdr:colOff>19050</xdr:colOff>
      <xdr:row>44</xdr:row>
      <xdr:rowOff>28575</xdr:rowOff>
    </xdr:from>
    <xdr:to>
      <xdr:col>9</xdr:col>
      <xdr:colOff>752475</xdr:colOff>
      <xdr:row>47</xdr:row>
      <xdr:rowOff>38100</xdr:rowOff>
    </xdr:to>
    <xdr:graphicFrame macro="">
      <xdr:nvGraphicFramePr>
        <xdr:cNvPr id="270640" name="Diagramm 18">
          <a:extLst>
            <a:ext uri="{FF2B5EF4-FFF2-40B4-BE49-F238E27FC236}">
              <a16:creationId xmlns:a16="http://schemas.microsoft.com/office/drawing/2014/main" id="{67A96864-C9F3-460A-B637-DA02739E30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10</xdr:col>
      <xdr:colOff>19050</xdr:colOff>
      <xdr:row>44</xdr:row>
      <xdr:rowOff>28575</xdr:rowOff>
    </xdr:from>
    <xdr:to>
      <xdr:col>10</xdr:col>
      <xdr:colOff>752475</xdr:colOff>
      <xdr:row>47</xdr:row>
      <xdr:rowOff>38100</xdr:rowOff>
    </xdr:to>
    <xdr:graphicFrame macro="">
      <xdr:nvGraphicFramePr>
        <xdr:cNvPr id="270641" name="Diagramm 19">
          <a:extLst>
            <a:ext uri="{FF2B5EF4-FFF2-40B4-BE49-F238E27FC236}">
              <a16:creationId xmlns:a16="http://schemas.microsoft.com/office/drawing/2014/main" id="{A3C13D40-EEE1-419C-96B8-55CFA870E0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10</xdr:col>
      <xdr:colOff>19050</xdr:colOff>
      <xdr:row>44</xdr:row>
      <xdr:rowOff>28575</xdr:rowOff>
    </xdr:from>
    <xdr:to>
      <xdr:col>10</xdr:col>
      <xdr:colOff>752475</xdr:colOff>
      <xdr:row>47</xdr:row>
      <xdr:rowOff>38100</xdr:rowOff>
    </xdr:to>
    <xdr:graphicFrame macro="">
      <xdr:nvGraphicFramePr>
        <xdr:cNvPr id="270642" name="Diagramm 20">
          <a:extLst>
            <a:ext uri="{FF2B5EF4-FFF2-40B4-BE49-F238E27FC236}">
              <a16:creationId xmlns:a16="http://schemas.microsoft.com/office/drawing/2014/main" id="{6F3188F2-DBE1-4A18-9063-C170E3F5A7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11</xdr:col>
      <xdr:colOff>19050</xdr:colOff>
      <xdr:row>44</xdr:row>
      <xdr:rowOff>28575</xdr:rowOff>
    </xdr:from>
    <xdr:to>
      <xdr:col>11</xdr:col>
      <xdr:colOff>752475</xdr:colOff>
      <xdr:row>47</xdr:row>
      <xdr:rowOff>38100</xdr:rowOff>
    </xdr:to>
    <xdr:graphicFrame macro="">
      <xdr:nvGraphicFramePr>
        <xdr:cNvPr id="270643" name="Diagramm 21">
          <a:extLst>
            <a:ext uri="{FF2B5EF4-FFF2-40B4-BE49-F238E27FC236}">
              <a16:creationId xmlns:a16="http://schemas.microsoft.com/office/drawing/2014/main" id="{4EFACD35-9026-4176-9061-EDC05A38A1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11</xdr:col>
      <xdr:colOff>19050</xdr:colOff>
      <xdr:row>44</xdr:row>
      <xdr:rowOff>28575</xdr:rowOff>
    </xdr:from>
    <xdr:to>
      <xdr:col>11</xdr:col>
      <xdr:colOff>752475</xdr:colOff>
      <xdr:row>47</xdr:row>
      <xdr:rowOff>38100</xdr:rowOff>
    </xdr:to>
    <xdr:graphicFrame macro="">
      <xdr:nvGraphicFramePr>
        <xdr:cNvPr id="270644" name="Diagramm 22">
          <a:extLst>
            <a:ext uri="{FF2B5EF4-FFF2-40B4-BE49-F238E27FC236}">
              <a16:creationId xmlns:a16="http://schemas.microsoft.com/office/drawing/2014/main" id="{E0CBCA70-39AD-408A-8845-24CA890E7A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12</xdr:col>
      <xdr:colOff>19050</xdr:colOff>
      <xdr:row>44</xdr:row>
      <xdr:rowOff>28575</xdr:rowOff>
    </xdr:from>
    <xdr:to>
      <xdr:col>12</xdr:col>
      <xdr:colOff>752475</xdr:colOff>
      <xdr:row>47</xdr:row>
      <xdr:rowOff>38100</xdr:rowOff>
    </xdr:to>
    <xdr:graphicFrame macro="">
      <xdr:nvGraphicFramePr>
        <xdr:cNvPr id="270645" name="Diagramm 23">
          <a:extLst>
            <a:ext uri="{FF2B5EF4-FFF2-40B4-BE49-F238E27FC236}">
              <a16:creationId xmlns:a16="http://schemas.microsoft.com/office/drawing/2014/main" id="{5ECDDA53-F015-48FB-8763-0D3AE3E6D8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12</xdr:col>
      <xdr:colOff>19050</xdr:colOff>
      <xdr:row>44</xdr:row>
      <xdr:rowOff>28575</xdr:rowOff>
    </xdr:from>
    <xdr:to>
      <xdr:col>12</xdr:col>
      <xdr:colOff>752475</xdr:colOff>
      <xdr:row>47</xdr:row>
      <xdr:rowOff>38100</xdr:rowOff>
    </xdr:to>
    <xdr:graphicFrame macro="">
      <xdr:nvGraphicFramePr>
        <xdr:cNvPr id="270646" name="Diagramm 24">
          <a:extLst>
            <a:ext uri="{FF2B5EF4-FFF2-40B4-BE49-F238E27FC236}">
              <a16:creationId xmlns:a16="http://schemas.microsoft.com/office/drawing/2014/main" id="{EA079DA5-C327-4995-B8D8-5DB3636D3C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13</xdr:col>
      <xdr:colOff>19050</xdr:colOff>
      <xdr:row>44</xdr:row>
      <xdr:rowOff>28575</xdr:rowOff>
    </xdr:from>
    <xdr:to>
      <xdr:col>13</xdr:col>
      <xdr:colOff>752475</xdr:colOff>
      <xdr:row>47</xdr:row>
      <xdr:rowOff>38100</xdr:rowOff>
    </xdr:to>
    <xdr:graphicFrame macro="">
      <xdr:nvGraphicFramePr>
        <xdr:cNvPr id="270647" name="Diagramm 25">
          <a:extLst>
            <a:ext uri="{FF2B5EF4-FFF2-40B4-BE49-F238E27FC236}">
              <a16:creationId xmlns:a16="http://schemas.microsoft.com/office/drawing/2014/main" id="{45AF0B76-9939-4DBA-AF4F-5C6188448F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13</xdr:col>
      <xdr:colOff>19050</xdr:colOff>
      <xdr:row>44</xdr:row>
      <xdr:rowOff>28575</xdr:rowOff>
    </xdr:from>
    <xdr:to>
      <xdr:col>13</xdr:col>
      <xdr:colOff>752475</xdr:colOff>
      <xdr:row>47</xdr:row>
      <xdr:rowOff>38100</xdr:rowOff>
    </xdr:to>
    <xdr:graphicFrame macro="">
      <xdr:nvGraphicFramePr>
        <xdr:cNvPr id="270648" name="Diagramm 26">
          <a:extLst>
            <a:ext uri="{FF2B5EF4-FFF2-40B4-BE49-F238E27FC236}">
              <a16:creationId xmlns:a16="http://schemas.microsoft.com/office/drawing/2014/main" id="{40E96B80-E7E4-4182-9142-975DEF8F80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7"/>
  <sheetViews>
    <sheetView tabSelected="1" zoomScaleNormal="100" zoomScalePageLayoutView="40" workbookViewId="0">
      <selection activeCell="C3" sqref="C3"/>
    </sheetView>
  </sheetViews>
  <sheetFormatPr baseColWidth="10" defaultColWidth="11" defaultRowHeight="13.5" x14ac:dyDescent="0.35"/>
  <cols>
    <col min="1" max="1" width="44.59765625" style="1" customWidth="1"/>
    <col min="2" max="14" width="10.6640625" style="1" customWidth="1"/>
    <col min="15" max="15" width="2.59765625" style="1" customWidth="1"/>
    <col min="16" max="16384" width="11" style="1"/>
  </cols>
  <sheetData>
    <row r="1" spans="1:15" ht="15" customHeight="1" x14ac:dyDescent="0.35">
      <c r="A1" s="83" t="s">
        <v>32</v>
      </c>
      <c r="B1" s="83"/>
      <c r="C1" s="84">
        <v>2022</v>
      </c>
    </row>
    <row r="2" spans="1:15" ht="15" customHeight="1" x14ac:dyDescent="0.35">
      <c r="A2" s="83"/>
      <c r="B2" s="83"/>
      <c r="C2" s="85"/>
      <c r="E2" s="30" t="s">
        <v>30</v>
      </c>
      <c r="F2" s="31"/>
      <c r="G2" s="31"/>
      <c r="H2" s="32"/>
    </row>
    <row r="3" spans="1:15" ht="15" customHeight="1" x14ac:dyDescent="0.35">
      <c r="A3" s="43" t="s">
        <v>37</v>
      </c>
      <c r="B3" s="42"/>
      <c r="E3" s="2" t="s">
        <v>45</v>
      </c>
    </row>
    <row r="4" spans="1:15" ht="15" customHeight="1" x14ac:dyDescent="0.35">
      <c r="A4" s="43" t="s">
        <v>43</v>
      </c>
      <c r="B4" s="44"/>
      <c r="E4" s="2" t="s">
        <v>34</v>
      </c>
    </row>
    <row r="5" spans="1:15" ht="15" x14ac:dyDescent="0.35">
      <c r="A5" s="43" t="s">
        <v>31</v>
      </c>
      <c r="B5" s="44"/>
    </row>
    <row r="7" spans="1:15" x14ac:dyDescent="0.35">
      <c r="A7" s="3" t="s">
        <v>26</v>
      </c>
    </row>
    <row r="8" spans="1:15" s="4" customFormat="1" ht="13.15" x14ac:dyDescent="0.4">
      <c r="A8" s="4" t="str">
        <f>CONCATENATE("Leistungen mit dem Entlastungsbetrag nach § 45b SGB XI im Jahr ",C1)</f>
        <v>Leistungen mit dem Entlastungsbetrag nach § 45b SGB XI im Jahr 2022</v>
      </c>
      <c r="D8" s="78" t="s">
        <v>16</v>
      </c>
      <c r="E8" s="78"/>
      <c r="F8" s="75" t="s">
        <v>33</v>
      </c>
      <c r="G8" s="76"/>
      <c r="H8" s="77"/>
    </row>
    <row r="9" spans="1:15" s="4" customFormat="1" ht="13.15" x14ac:dyDescent="0.4">
      <c r="D9" s="3"/>
    </row>
    <row r="10" spans="1:15" x14ac:dyDescent="0.35">
      <c r="B10" s="7" t="s">
        <v>1</v>
      </c>
      <c r="C10" s="7" t="s">
        <v>2</v>
      </c>
      <c r="D10" s="7" t="s">
        <v>3</v>
      </c>
      <c r="E10" s="7" t="s">
        <v>4</v>
      </c>
      <c r="F10" s="7" t="s">
        <v>5</v>
      </c>
      <c r="G10" s="7" t="s">
        <v>6</v>
      </c>
      <c r="H10" s="7" t="s">
        <v>7</v>
      </c>
      <c r="I10" s="7" t="s">
        <v>8</v>
      </c>
      <c r="J10" s="7" t="s">
        <v>9</v>
      </c>
      <c r="K10" s="7" t="s">
        <v>10</v>
      </c>
      <c r="L10" s="7" t="s">
        <v>11</v>
      </c>
      <c r="M10" s="7" t="s">
        <v>12</v>
      </c>
      <c r="N10" s="7" t="s">
        <v>13</v>
      </c>
    </row>
    <row r="11" spans="1:15" x14ac:dyDescent="0.35">
      <c r="A11" s="6" t="s">
        <v>19</v>
      </c>
      <c r="B11" s="56">
        <v>125</v>
      </c>
      <c r="C11" s="9">
        <f>$B$11</f>
        <v>125</v>
      </c>
      <c r="D11" s="9">
        <f t="shared" ref="D11:M11" si="0">$B$11</f>
        <v>125</v>
      </c>
      <c r="E11" s="9">
        <f t="shared" si="0"/>
        <v>125</v>
      </c>
      <c r="F11" s="9">
        <f t="shared" si="0"/>
        <v>125</v>
      </c>
      <c r="G11" s="9">
        <f t="shared" si="0"/>
        <v>125</v>
      </c>
      <c r="H11" s="9">
        <f t="shared" si="0"/>
        <v>125</v>
      </c>
      <c r="I11" s="9">
        <f t="shared" si="0"/>
        <v>125</v>
      </c>
      <c r="J11" s="9">
        <f t="shared" si="0"/>
        <v>125</v>
      </c>
      <c r="K11" s="9">
        <f t="shared" si="0"/>
        <v>125</v>
      </c>
      <c r="L11" s="9">
        <f t="shared" si="0"/>
        <v>125</v>
      </c>
      <c r="M11" s="9">
        <f t="shared" si="0"/>
        <v>125</v>
      </c>
      <c r="N11" s="13">
        <f>SUM(B11:M11)</f>
        <v>1500</v>
      </c>
    </row>
    <row r="12" spans="1:15" s="4" customFormat="1" ht="13.15" x14ac:dyDescent="0.4">
      <c r="A12" s="69" t="str">
        <f>CONCATENATE("+ restliches Budget aus dem Jahr ",C1-1,"**")</f>
        <v>+ restliches Budget aus dem Jahr 2021**</v>
      </c>
      <c r="B12" s="68">
        <v>400</v>
      </c>
      <c r="C12" s="70" t="str">
        <f>CONCATENATE(", die zuerst genutzt/verbraucht werden. Wenn diese ",$B$12," € nicht komplett in der Zeit bis Ende Juni ",$C$1," genutzt werden, dann verfallen sie.")</f>
        <v>, die zuerst genutzt/verbraucht werden. Wenn diese 400 € nicht komplett in der Zeit bis Ende Juni 2022 genutzt werden, dann verfallen sie.</v>
      </c>
      <c r="D12" s="71"/>
      <c r="E12" s="72"/>
      <c r="F12" s="72"/>
      <c r="G12" s="73"/>
      <c r="H12" s="52"/>
      <c r="I12" s="52"/>
      <c r="J12" s="52"/>
      <c r="K12" s="52"/>
      <c r="L12" s="53"/>
      <c r="M12" s="51"/>
      <c r="N12" s="74"/>
    </row>
    <row r="13" spans="1:15" s="49" customFormat="1" hidden="1" x14ac:dyDescent="0.35">
      <c r="A13" s="45" t="str">
        <f>CONCATENATE("+ restliches Budget aus dem Jahr ",C1-1,"**")</f>
        <v>+ restliches Budget aus dem Jahr 2021**</v>
      </c>
      <c r="B13" s="65">
        <f>B12</f>
        <v>400</v>
      </c>
      <c r="C13" s="66" t="s">
        <v>35</v>
      </c>
      <c r="D13" s="66" t="s">
        <v>35</v>
      </c>
      <c r="E13" s="66" t="s">
        <v>35</v>
      </c>
      <c r="F13" s="66" t="s">
        <v>35</v>
      </c>
      <c r="G13" s="66" t="s">
        <v>35</v>
      </c>
      <c r="H13" s="66" t="s">
        <v>35</v>
      </c>
      <c r="I13" s="66" t="s">
        <v>35</v>
      </c>
      <c r="J13" s="66" t="s">
        <v>35</v>
      </c>
      <c r="K13" s="66" t="s">
        <v>35</v>
      </c>
      <c r="L13" s="66" t="s">
        <v>35</v>
      </c>
      <c r="M13" s="66" t="s">
        <v>35</v>
      </c>
      <c r="N13" s="67">
        <f>SUM(B13:M13)</f>
        <v>400</v>
      </c>
    </row>
    <row r="14" spans="1:15" x14ac:dyDescent="0.35">
      <c r="A14" s="11" t="str">
        <f>CONCATENATE("= Gesamt-Budget zu Beginn ",C1," bzw. zum Juli ",C1)</f>
        <v>= Gesamt-Budget zu Beginn 2022 bzw. zum Juli 2022</v>
      </c>
      <c r="B14" s="57">
        <f>B11+B13</f>
        <v>525</v>
      </c>
      <c r="C14" s="9" t="s">
        <v>35</v>
      </c>
      <c r="D14" s="9" t="s">
        <v>35</v>
      </c>
      <c r="E14" s="9" t="s">
        <v>35</v>
      </c>
      <c r="F14" s="9" t="s">
        <v>35</v>
      </c>
      <c r="G14" s="9" t="s">
        <v>35</v>
      </c>
      <c r="H14" s="9"/>
      <c r="I14" s="9"/>
      <c r="J14" s="9"/>
      <c r="K14" s="9"/>
      <c r="L14" s="9"/>
      <c r="M14" s="9"/>
      <c r="N14" s="13"/>
    </row>
    <row r="15" spans="1:15" x14ac:dyDescent="0.35">
      <c r="A15" s="6" t="s">
        <v>0</v>
      </c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13">
        <f>SUM(B15:M15)</f>
        <v>0</v>
      </c>
    </row>
    <row r="16" spans="1:15" x14ac:dyDescent="0.35">
      <c r="A16" s="33" t="s">
        <v>39</v>
      </c>
      <c r="B16" s="58">
        <f>IF((B14-B15)&gt;0,B14-B15,0)</f>
        <v>525</v>
      </c>
      <c r="C16" s="34">
        <f t="shared" ref="C16:M16" si="1">IF((C11-C15)&gt;0,C11-C15,0)</f>
        <v>125</v>
      </c>
      <c r="D16" s="34">
        <f t="shared" si="1"/>
        <v>125</v>
      </c>
      <c r="E16" s="34">
        <f t="shared" si="1"/>
        <v>125</v>
      </c>
      <c r="F16" s="34">
        <f t="shared" si="1"/>
        <v>125</v>
      </c>
      <c r="G16" s="34">
        <f t="shared" si="1"/>
        <v>125</v>
      </c>
      <c r="H16" s="10">
        <f t="shared" si="1"/>
        <v>125</v>
      </c>
      <c r="I16" s="10">
        <f t="shared" si="1"/>
        <v>125</v>
      </c>
      <c r="J16" s="10">
        <f t="shared" si="1"/>
        <v>125</v>
      </c>
      <c r="K16" s="10">
        <f t="shared" si="1"/>
        <v>125</v>
      </c>
      <c r="L16" s="10">
        <f t="shared" si="1"/>
        <v>125</v>
      </c>
      <c r="M16" s="10">
        <f t="shared" si="1"/>
        <v>125</v>
      </c>
      <c r="N16" s="13"/>
      <c r="O16" s="5"/>
    </row>
    <row r="17" spans="1:15" s="49" customFormat="1" hidden="1" x14ac:dyDescent="0.35">
      <c r="A17" s="45" t="s">
        <v>36</v>
      </c>
      <c r="B17" s="59">
        <f>IF((B14-B15)&lt;0,B14-B15,0)</f>
        <v>0</v>
      </c>
      <c r="C17" s="46">
        <f t="shared" ref="C17:M17" si="2">IF((C11-C15)&lt;0,C11-C15,0)</f>
        <v>0</v>
      </c>
      <c r="D17" s="46">
        <f t="shared" si="2"/>
        <v>0</v>
      </c>
      <c r="E17" s="46">
        <f t="shared" si="2"/>
        <v>0</v>
      </c>
      <c r="F17" s="46">
        <f t="shared" si="2"/>
        <v>0</v>
      </c>
      <c r="G17" s="46">
        <f t="shared" si="2"/>
        <v>0</v>
      </c>
      <c r="H17" s="46">
        <f t="shared" si="2"/>
        <v>0</v>
      </c>
      <c r="I17" s="46">
        <f t="shared" si="2"/>
        <v>0</v>
      </c>
      <c r="J17" s="46">
        <f t="shared" si="2"/>
        <v>0</v>
      </c>
      <c r="K17" s="46">
        <f t="shared" si="2"/>
        <v>0</v>
      </c>
      <c r="L17" s="46">
        <f t="shared" si="2"/>
        <v>0</v>
      </c>
      <c r="M17" s="46">
        <f t="shared" si="2"/>
        <v>0</v>
      </c>
      <c r="N17" s="47">
        <f>SUM(B17:M17)</f>
        <v>0</v>
      </c>
      <c r="O17" s="48"/>
    </row>
    <row r="18" spans="1:15" s="49" customFormat="1" hidden="1" x14ac:dyDescent="0.35">
      <c r="A18" s="45" t="s">
        <v>15</v>
      </c>
      <c r="B18" s="59"/>
      <c r="C18" s="46">
        <f t="shared" ref="C18:M18" si="3">IF((B24+C17)&lt;0,0,(B24+C17))</f>
        <v>525</v>
      </c>
      <c r="D18" s="46">
        <f t="shared" si="3"/>
        <v>650</v>
      </c>
      <c r="E18" s="46">
        <f t="shared" si="3"/>
        <v>775</v>
      </c>
      <c r="F18" s="46">
        <f t="shared" si="3"/>
        <v>900</v>
      </c>
      <c r="G18" s="46">
        <f t="shared" si="3"/>
        <v>1025</v>
      </c>
      <c r="H18" s="46">
        <f t="shared" si="3"/>
        <v>1150</v>
      </c>
      <c r="I18" s="46">
        <f t="shared" si="3"/>
        <v>1275</v>
      </c>
      <c r="J18" s="46">
        <f t="shared" si="3"/>
        <v>1000</v>
      </c>
      <c r="K18" s="46">
        <f t="shared" si="3"/>
        <v>1125</v>
      </c>
      <c r="L18" s="46">
        <f t="shared" si="3"/>
        <v>1250</v>
      </c>
      <c r="M18" s="46">
        <f t="shared" si="3"/>
        <v>1375</v>
      </c>
      <c r="N18" s="47"/>
      <c r="O18" s="48"/>
    </row>
    <row r="19" spans="1:15" s="36" customFormat="1" x14ac:dyDescent="0.35">
      <c r="A19" s="37" t="str">
        <f>CONCATENATE("zur Info: bisher wurden verbraucht (aus ",C1-1,"):")</f>
        <v>zur Info: bisher wurden verbraucht (aus 2021):</v>
      </c>
      <c r="B19" s="60">
        <f>IF(SUM($B15:B15)&gt;$B$12,$B$12,SUM($B15:B15))</f>
        <v>0</v>
      </c>
      <c r="C19" s="38">
        <f>SUM($B15:C15)</f>
        <v>0</v>
      </c>
      <c r="D19" s="38">
        <f>SUM($B15:D15)</f>
        <v>0</v>
      </c>
      <c r="E19" s="38">
        <f>SUM($B15:E15)</f>
        <v>0</v>
      </c>
      <c r="F19" s="38">
        <f>SUM($B15:F15)</f>
        <v>0</v>
      </c>
      <c r="G19" s="38">
        <f>SUM($B15:G15)</f>
        <v>0</v>
      </c>
      <c r="H19" s="39" t="str">
        <f>IF(G19&gt;=B12,CONCATENATE("OK, Sie haben ",$B$12," € aus dem Vorjahr ",$C$1-1," komplett verbraucht"),CONCATENATE("Achtung! Restbetrag des Vorjahres ",C1-1," in Höhe von ",G20," € verfällt"))</f>
        <v>Achtung! Restbetrag des Vorjahres 2021 in Höhe von 400 € verfällt</v>
      </c>
      <c r="I19" s="40"/>
      <c r="J19" s="40"/>
      <c r="K19" s="40"/>
      <c r="L19" s="40"/>
      <c r="M19" s="40"/>
      <c r="N19" s="41"/>
      <c r="O19" s="35"/>
    </row>
    <row r="20" spans="1:15" x14ac:dyDescent="0.35">
      <c r="A20" s="6" t="str">
        <f>CONCATENATE("zur Info: Restbetrag aus dem Vorjahr ",C1-1)</f>
        <v>zur Info: Restbetrag aus dem Vorjahr 2021</v>
      </c>
      <c r="B20" s="61">
        <f t="shared" ref="B20:G20" si="4">IF(($B$12-B19)&gt;0,$B$12-B19,"")</f>
        <v>400</v>
      </c>
      <c r="C20" s="10">
        <f t="shared" si="4"/>
        <v>400</v>
      </c>
      <c r="D20" s="10">
        <f t="shared" si="4"/>
        <v>400</v>
      </c>
      <c r="E20" s="10">
        <f t="shared" si="4"/>
        <v>400</v>
      </c>
      <c r="F20" s="10">
        <f t="shared" si="4"/>
        <v>400</v>
      </c>
      <c r="G20" s="10">
        <f t="shared" si="4"/>
        <v>400</v>
      </c>
      <c r="H20" s="9" t="s">
        <v>35</v>
      </c>
      <c r="I20" s="9" t="s">
        <v>35</v>
      </c>
      <c r="J20" s="9" t="s">
        <v>35</v>
      </c>
      <c r="K20" s="9" t="s">
        <v>35</v>
      </c>
      <c r="L20" s="9" t="s">
        <v>35</v>
      </c>
      <c r="M20" s="9" t="s">
        <v>35</v>
      </c>
      <c r="N20" s="9" t="s">
        <v>35</v>
      </c>
      <c r="O20" s="5"/>
    </row>
    <row r="21" spans="1:15" x14ac:dyDescent="0.35">
      <c r="A21" s="11" t="s">
        <v>14</v>
      </c>
      <c r="B21" s="62">
        <f>B17</f>
        <v>0</v>
      </c>
      <c r="C21" s="12">
        <f t="shared" ref="C21:M21" si="5">IF((C18&gt;0),0,B24+C17)</f>
        <v>0</v>
      </c>
      <c r="D21" s="12">
        <f t="shared" si="5"/>
        <v>0</v>
      </c>
      <c r="E21" s="12">
        <f t="shared" si="5"/>
        <v>0</v>
      </c>
      <c r="F21" s="12">
        <f t="shared" si="5"/>
        <v>0</v>
      </c>
      <c r="G21" s="12">
        <f t="shared" si="5"/>
        <v>0</v>
      </c>
      <c r="H21" s="12">
        <f t="shared" si="5"/>
        <v>0</v>
      </c>
      <c r="I21" s="12">
        <f t="shared" si="5"/>
        <v>0</v>
      </c>
      <c r="J21" s="12">
        <f t="shared" si="5"/>
        <v>0</v>
      </c>
      <c r="K21" s="12">
        <f t="shared" si="5"/>
        <v>0</v>
      </c>
      <c r="L21" s="12">
        <f t="shared" si="5"/>
        <v>0</v>
      </c>
      <c r="M21" s="12">
        <f t="shared" si="5"/>
        <v>0</v>
      </c>
      <c r="N21" s="12">
        <f>SUM(B21:M21)</f>
        <v>0</v>
      </c>
      <c r="O21" s="5"/>
    </row>
    <row r="22" spans="1:15" x14ac:dyDescent="0.35">
      <c r="A22" s="6" t="s">
        <v>28</v>
      </c>
      <c r="B22" s="62">
        <f t="shared" ref="B22:G22" si="6">IF(ISNUMBER(B24),B24,"- - -")</f>
        <v>525</v>
      </c>
      <c r="C22" s="12">
        <f t="shared" si="6"/>
        <v>650</v>
      </c>
      <c r="D22" s="12">
        <f t="shared" si="6"/>
        <v>775</v>
      </c>
      <c r="E22" s="12">
        <f t="shared" si="6"/>
        <v>900</v>
      </c>
      <c r="F22" s="12">
        <f t="shared" si="6"/>
        <v>1025</v>
      </c>
      <c r="G22" s="12">
        <f t="shared" si="6"/>
        <v>1150</v>
      </c>
      <c r="H22" s="54">
        <f>IF((H23=TRUE),H24-G20,H24)</f>
        <v>875</v>
      </c>
      <c r="I22" s="12">
        <f>IF(ISNUMBER(I24),I24,"- - -")</f>
        <v>1000</v>
      </c>
      <c r="J22" s="12">
        <f>IF(ISNUMBER(J24),J24,"- - -")</f>
        <v>1125</v>
      </c>
      <c r="K22" s="12">
        <f>IF(ISNUMBER(K24),K24,"- - -")</f>
        <v>1250</v>
      </c>
      <c r="L22" s="12">
        <f>IF(ISNUMBER(L24),L24,"- - -")</f>
        <v>1375</v>
      </c>
      <c r="M22" s="12">
        <f>IF(ISNUMBER(M24),M24,"- - -")</f>
        <v>1500</v>
      </c>
      <c r="N22" s="12"/>
      <c r="O22" s="5"/>
    </row>
    <row r="23" spans="1:15" s="49" customFormat="1" hidden="1" x14ac:dyDescent="0.35">
      <c r="A23" s="64"/>
      <c r="H23" s="47" t="b">
        <f>IF(AND(G20&gt;0),ISNUMBER(G20),H24)</f>
        <v>1</v>
      </c>
      <c r="I23" s="47"/>
      <c r="J23" s="47"/>
      <c r="K23" s="47"/>
      <c r="L23" s="47"/>
      <c r="M23" s="47"/>
      <c r="N23" s="47"/>
      <c r="O23" s="48"/>
    </row>
    <row r="24" spans="1:15" s="49" customFormat="1" hidden="1" x14ac:dyDescent="0.35">
      <c r="A24" s="45" t="s">
        <v>38</v>
      </c>
      <c r="B24" s="59">
        <f>B16</f>
        <v>525</v>
      </c>
      <c r="C24" s="46">
        <f t="shared" ref="C24:H24" si="7">IF((B24+C16+C17)&lt;0,0,(B24+C16+C17))</f>
        <v>650</v>
      </c>
      <c r="D24" s="46">
        <f t="shared" si="7"/>
        <v>775</v>
      </c>
      <c r="E24" s="46">
        <f t="shared" si="7"/>
        <v>900</v>
      </c>
      <c r="F24" s="46">
        <f t="shared" si="7"/>
        <v>1025</v>
      </c>
      <c r="G24" s="46">
        <f t="shared" si="7"/>
        <v>1150</v>
      </c>
      <c r="H24" s="46">
        <f t="shared" si="7"/>
        <v>1275</v>
      </c>
      <c r="I24" s="50">
        <f>IF((H22+I16+I17)&lt;0,0,(H22+I16+I17))</f>
        <v>1000</v>
      </c>
      <c r="J24" s="46">
        <f>IF((I24+J16+J17)&lt;0,0,(I24+J16+J17))</f>
        <v>1125</v>
      </c>
      <c r="K24" s="46">
        <f>IF((J24+K16+K17)&lt;0,0,(J24+K16+K17))</f>
        <v>1250</v>
      </c>
      <c r="L24" s="46">
        <f>IF((K24+L16+L17)&lt;0,0,(K24+L16+L17))</f>
        <v>1375</v>
      </c>
      <c r="M24" s="46">
        <f>IF((L24+M16+M17)&lt;0,0,(L24+M16+M17))</f>
        <v>1500</v>
      </c>
      <c r="N24" s="47">
        <f>M24</f>
        <v>1500</v>
      </c>
    </row>
    <row r="25" spans="1:15" x14ac:dyDescent="0.35">
      <c r="A25" s="11" t="str">
        <f>CONCATENATE("monatliche Ausschöpfung, gemessen an ",$B$11," €")</f>
        <v>monatliche Ausschöpfung, gemessen an 125 €</v>
      </c>
      <c r="B25" s="63">
        <f t="shared" ref="B25:N25" si="8">IF(ISNUMBER(B15/B11),(B15/B11),"")</f>
        <v>0</v>
      </c>
      <c r="C25" s="14">
        <f t="shared" si="8"/>
        <v>0</v>
      </c>
      <c r="D25" s="14">
        <f t="shared" si="8"/>
        <v>0</v>
      </c>
      <c r="E25" s="14">
        <f t="shared" si="8"/>
        <v>0</v>
      </c>
      <c r="F25" s="14">
        <f t="shared" si="8"/>
        <v>0</v>
      </c>
      <c r="G25" s="14">
        <f t="shared" si="8"/>
        <v>0</v>
      </c>
      <c r="H25" s="14">
        <f t="shared" si="8"/>
        <v>0</v>
      </c>
      <c r="I25" s="14">
        <f t="shared" si="8"/>
        <v>0</v>
      </c>
      <c r="J25" s="14">
        <f t="shared" si="8"/>
        <v>0</v>
      </c>
      <c r="K25" s="14">
        <f t="shared" si="8"/>
        <v>0</v>
      </c>
      <c r="L25" s="14">
        <f t="shared" si="8"/>
        <v>0</v>
      </c>
      <c r="M25" s="14">
        <f t="shared" si="8"/>
        <v>0</v>
      </c>
      <c r="N25" s="14">
        <f t="shared" si="8"/>
        <v>0</v>
      </c>
    </row>
    <row r="26" spans="1:15" x14ac:dyDescent="0.35">
      <c r="A26" s="26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ht="12" customHeight="1" x14ac:dyDescent="0.35">
      <c r="A27" s="29" t="s">
        <v>17</v>
      </c>
    </row>
    <row r="28" spans="1:15" ht="12" customHeight="1" x14ac:dyDescent="0.35">
      <c r="A28" s="29" t="str">
        <f>CONCATENATE("** kann sofort umfassend genutzt werden, da schon im Vorjahr ",C1-1," angespart / dieser Rest wird zuerst genutzt")</f>
        <v>** kann sofort umfassend genutzt werden, da schon im Vorjahr 2021 angespart / dieser Rest wird zuerst genutzt</v>
      </c>
    </row>
    <row r="29" spans="1:15" ht="12" customHeight="1" x14ac:dyDescent="0.35">
      <c r="A29" s="28"/>
    </row>
    <row r="31" spans="1:15" x14ac:dyDescent="0.35">
      <c r="A31" s="3" t="s">
        <v>18</v>
      </c>
    </row>
    <row r="32" spans="1:15" ht="13.9" x14ac:dyDescent="0.4">
      <c r="A32" s="4" t="str">
        <f>CONCATENATE("(stundenweise) Verhinderungspflege nach § 39 SGB XI im Jahr ",C1)</f>
        <v>(stundenweise) Verhinderungspflege nach § 39 SGB XI im Jahr 2022</v>
      </c>
      <c r="B32" s="4"/>
      <c r="C32" s="4"/>
      <c r="D32" s="78" t="s">
        <v>16</v>
      </c>
      <c r="E32" s="78"/>
      <c r="F32" s="79" t="str">
        <f>$F$8</f>
        <v>Thomas Sießegger</v>
      </c>
      <c r="G32" s="80"/>
      <c r="H32" s="81"/>
      <c r="I32" s="4"/>
      <c r="J32" s="4"/>
      <c r="K32" s="4"/>
      <c r="L32" s="4"/>
      <c r="M32" s="4"/>
      <c r="N32" s="4"/>
    </row>
    <row r="33" spans="1:14" ht="13.9" x14ac:dyDescent="0.4">
      <c r="A33" s="4"/>
      <c r="B33" s="4"/>
      <c r="C33" s="4"/>
      <c r="D33" s="15"/>
      <c r="E33" s="15"/>
      <c r="F33" s="25"/>
      <c r="G33" s="25"/>
      <c r="H33" s="25"/>
      <c r="I33" s="4"/>
      <c r="J33" s="4"/>
      <c r="K33" s="4"/>
      <c r="L33" s="4"/>
      <c r="M33" s="4"/>
      <c r="N33" s="4"/>
    </row>
    <row r="34" spans="1:14" ht="13.9" x14ac:dyDescent="0.4">
      <c r="A34" s="4" t="s">
        <v>25</v>
      </c>
      <c r="B34" s="16">
        <v>2418</v>
      </c>
      <c r="C34" s="4"/>
      <c r="D34" s="15"/>
      <c r="E34" s="15"/>
      <c r="F34" s="15"/>
      <c r="G34" s="15"/>
      <c r="H34" s="15"/>
      <c r="I34" s="4"/>
      <c r="J34" s="4"/>
      <c r="K34" s="4"/>
      <c r="L34" s="4"/>
      <c r="M34" s="4"/>
      <c r="N34" s="4"/>
    </row>
    <row r="35" spans="1:14" ht="13.9" x14ac:dyDescent="0.4">
      <c r="A35" s="4"/>
      <c r="B35" s="4"/>
      <c r="C35" s="4"/>
      <c r="D35" s="3"/>
      <c r="E35" s="4"/>
      <c r="F35" s="4"/>
      <c r="G35" s="4"/>
      <c r="H35" s="4"/>
      <c r="I35" s="4"/>
      <c r="J35" s="4"/>
      <c r="K35" s="4"/>
      <c r="L35" s="4"/>
      <c r="M35" s="4"/>
      <c r="N35" s="17" t="s">
        <v>24</v>
      </c>
    </row>
    <row r="36" spans="1:14" x14ac:dyDescent="0.35">
      <c r="B36" s="7" t="s">
        <v>1</v>
      </c>
      <c r="C36" s="7" t="s">
        <v>2</v>
      </c>
      <c r="D36" s="7" t="s">
        <v>3</v>
      </c>
      <c r="E36" s="7" t="s">
        <v>4</v>
      </c>
      <c r="F36" s="7" t="s">
        <v>5</v>
      </c>
      <c r="G36" s="7" t="s">
        <v>6</v>
      </c>
      <c r="H36" s="7" t="s">
        <v>7</v>
      </c>
      <c r="I36" s="7" t="s">
        <v>8</v>
      </c>
      <c r="J36" s="7" t="s">
        <v>9</v>
      </c>
      <c r="K36" s="7" t="s">
        <v>10</v>
      </c>
      <c r="L36" s="7" t="s">
        <v>11</v>
      </c>
      <c r="M36" s="7" t="s">
        <v>12</v>
      </c>
      <c r="N36" s="7" t="s">
        <v>13</v>
      </c>
    </row>
    <row r="37" spans="1:14" x14ac:dyDescent="0.35">
      <c r="A37" s="18" t="s">
        <v>27</v>
      </c>
      <c r="B37" s="19">
        <f>$B$34/12</f>
        <v>201.5</v>
      </c>
      <c r="C37" s="19">
        <f t="shared" ref="C37:M37" si="9">$B$34/12</f>
        <v>201.5</v>
      </c>
      <c r="D37" s="19">
        <f t="shared" si="9"/>
        <v>201.5</v>
      </c>
      <c r="E37" s="19">
        <f t="shared" si="9"/>
        <v>201.5</v>
      </c>
      <c r="F37" s="19">
        <f t="shared" si="9"/>
        <v>201.5</v>
      </c>
      <c r="G37" s="19">
        <f t="shared" si="9"/>
        <v>201.5</v>
      </c>
      <c r="H37" s="19">
        <f t="shared" si="9"/>
        <v>201.5</v>
      </c>
      <c r="I37" s="19">
        <f t="shared" si="9"/>
        <v>201.5</v>
      </c>
      <c r="J37" s="19">
        <f t="shared" si="9"/>
        <v>201.5</v>
      </c>
      <c r="K37" s="19">
        <f t="shared" si="9"/>
        <v>201.5</v>
      </c>
      <c r="L37" s="19">
        <f t="shared" si="9"/>
        <v>201.5</v>
      </c>
      <c r="M37" s="19">
        <f t="shared" si="9"/>
        <v>201.5</v>
      </c>
      <c r="N37" s="20">
        <f>SUM(B37:M37)</f>
        <v>2418</v>
      </c>
    </row>
    <row r="38" spans="1:14" x14ac:dyDescent="0.35">
      <c r="A38" s="6" t="s">
        <v>0</v>
      </c>
      <c r="B38" s="8">
        <v>500</v>
      </c>
      <c r="C38" s="8">
        <v>234</v>
      </c>
      <c r="D38" s="8"/>
      <c r="E38" s="8"/>
      <c r="F38" s="8"/>
      <c r="G38" s="8"/>
      <c r="H38" s="8"/>
      <c r="I38" s="8"/>
      <c r="J38" s="8"/>
      <c r="K38" s="8"/>
      <c r="L38" s="8"/>
      <c r="M38" s="8"/>
      <c r="N38" s="13">
        <f>SUM(B38:M38)</f>
        <v>734</v>
      </c>
    </row>
    <row r="39" spans="1:14" hidden="1" x14ac:dyDescent="0.35">
      <c r="A39" s="6" t="s">
        <v>21</v>
      </c>
      <c r="B39" s="10">
        <f>B38</f>
        <v>500</v>
      </c>
      <c r="C39" s="10">
        <f>B39+C38</f>
        <v>734</v>
      </c>
      <c r="D39" s="10">
        <f t="shared" ref="D39:M39" si="10">C39+D38</f>
        <v>734</v>
      </c>
      <c r="E39" s="10">
        <f t="shared" si="10"/>
        <v>734</v>
      </c>
      <c r="F39" s="10">
        <f t="shared" si="10"/>
        <v>734</v>
      </c>
      <c r="G39" s="10">
        <f t="shared" si="10"/>
        <v>734</v>
      </c>
      <c r="H39" s="10">
        <f t="shared" si="10"/>
        <v>734</v>
      </c>
      <c r="I39" s="10">
        <f t="shared" si="10"/>
        <v>734</v>
      </c>
      <c r="J39" s="10">
        <f t="shared" si="10"/>
        <v>734</v>
      </c>
      <c r="K39" s="10">
        <f t="shared" si="10"/>
        <v>734</v>
      </c>
      <c r="L39" s="10">
        <f t="shared" si="10"/>
        <v>734</v>
      </c>
      <c r="M39" s="10">
        <f t="shared" si="10"/>
        <v>734</v>
      </c>
      <c r="N39" s="9">
        <f>M39</f>
        <v>734</v>
      </c>
    </row>
    <row r="40" spans="1:14" hidden="1" x14ac:dyDescent="0.35">
      <c r="A40" s="6" t="s">
        <v>22</v>
      </c>
      <c r="B40" s="10">
        <f>IF(($B$34-B39)&gt;0,($B$34-B39),0)</f>
        <v>1918</v>
      </c>
      <c r="C40" s="10">
        <f t="shared" ref="C40:M40" si="11">IF(($B$34-C39)&gt;0,($B$34-C39),0)</f>
        <v>1684</v>
      </c>
      <c r="D40" s="10">
        <f t="shared" si="11"/>
        <v>1684</v>
      </c>
      <c r="E40" s="10">
        <f t="shared" si="11"/>
        <v>1684</v>
      </c>
      <c r="F40" s="10">
        <f t="shared" si="11"/>
        <v>1684</v>
      </c>
      <c r="G40" s="10">
        <f t="shared" si="11"/>
        <v>1684</v>
      </c>
      <c r="H40" s="10">
        <f t="shared" si="11"/>
        <v>1684</v>
      </c>
      <c r="I40" s="10">
        <f t="shared" si="11"/>
        <v>1684</v>
      </c>
      <c r="J40" s="10">
        <f t="shared" si="11"/>
        <v>1684</v>
      </c>
      <c r="K40" s="10">
        <f t="shared" si="11"/>
        <v>1684</v>
      </c>
      <c r="L40" s="10">
        <f t="shared" si="11"/>
        <v>1684</v>
      </c>
      <c r="M40" s="10">
        <f t="shared" si="11"/>
        <v>1684</v>
      </c>
      <c r="N40" s="10">
        <f>M40</f>
        <v>1684</v>
      </c>
    </row>
    <row r="41" spans="1:14" hidden="1" x14ac:dyDescent="0.35">
      <c r="A41" s="11" t="s">
        <v>23</v>
      </c>
      <c r="B41" s="10">
        <f>B37-B38</f>
        <v>-298.5</v>
      </c>
      <c r="C41" s="10">
        <f t="shared" ref="C41:N41" si="12">C37-C38</f>
        <v>-32.5</v>
      </c>
      <c r="D41" s="10">
        <f t="shared" si="12"/>
        <v>201.5</v>
      </c>
      <c r="E41" s="10">
        <f t="shared" si="12"/>
        <v>201.5</v>
      </c>
      <c r="F41" s="10">
        <f t="shared" si="12"/>
        <v>201.5</v>
      </c>
      <c r="G41" s="10">
        <f t="shared" si="12"/>
        <v>201.5</v>
      </c>
      <c r="H41" s="10">
        <f t="shared" si="12"/>
        <v>201.5</v>
      </c>
      <c r="I41" s="10">
        <f t="shared" si="12"/>
        <v>201.5</v>
      </c>
      <c r="J41" s="10">
        <f t="shared" si="12"/>
        <v>201.5</v>
      </c>
      <c r="K41" s="10">
        <f t="shared" si="12"/>
        <v>201.5</v>
      </c>
      <c r="L41" s="10">
        <f t="shared" si="12"/>
        <v>201.5</v>
      </c>
      <c r="M41" s="10">
        <f t="shared" si="12"/>
        <v>201.5</v>
      </c>
      <c r="N41" s="10">
        <f t="shared" si="12"/>
        <v>1684</v>
      </c>
    </row>
    <row r="42" spans="1:14" x14ac:dyDescent="0.35">
      <c r="A42" s="11" t="s">
        <v>20</v>
      </c>
      <c r="B42" s="12">
        <f>IF(($B$34-B38)&gt;0,($B$34-B38),"verbraucht")</f>
        <v>1918</v>
      </c>
      <c r="C42" s="12">
        <f>IF((C39)&lt;$B$34,($B$34-C39),"verbraucht")</f>
        <v>1684</v>
      </c>
      <c r="D42" s="12">
        <f t="shared" ref="D42:M42" si="13">IF((D39)&lt;$B$34,($B$34-D39),"verbraucht")</f>
        <v>1684</v>
      </c>
      <c r="E42" s="12">
        <f t="shared" si="13"/>
        <v>1684</v>
      </c>
      <c r="F42" s="12">
        <f t="shared" si="13"/>
        <v>1684</v>
      </c>
      <c r="G42" s="12">
        <f t="shared" si="13"/>
        <v>1684</v>
      </c>
      <c r="H42" s="12">
        <f t="shared" si="13"/>
        <v>1684</v>
      </c>
      <c r="I42" s="12">
        <f t="shared" si="13"/>
        <v>1684</v>
      </c>
      <c r="J42" s="12">
        <f t="shared" si="13"/>
        <v>1684</v>
      </c>
      <c r="K42" s="12">
        <f t="shared" si="13"/>
        <v>1684</v>
      </c>
      <c r="L42" s="12">
        <f t="shared" si="13"/>
        <v>1684</v>
      </c>
      <c r="M42" s="12">
        <f t="shared" si="13"/>
        <v>1684</v>
      </c>
      <c r="N42" s="12">
        <f>M42</f>
        <v>1684</v>
      </c>
    </row>
    <row r="43" spans="1:14" x14ac:dyDescent="0.35">
      <c r="A43" s="11" t="str">
        <f xml:space="preserve"> CONCATENATE("= Eigenanteil ( nach Verbrauch von ",$B$34," € ",")")</f>
        <v>= Eigenanteil ( nach Verbrauch von 2418 € )</v>
      </c>
      <c r="B43" s="12" t="str">
        <f>IF(($B$34-B39)&gt;0,"- - -",($B$34-B39))</f>
        <v>- - -</v>
      </c>
      <c r="C43" s="12" t="str">
        <f t="shared" ref="C43:M43" si="14">IF(($B$34-C39)&gt;0,"- - -",($B$34-C39))</f>
        <v>- - -</v>
      </c>
      <c r="D43" s="12" t="str">
        <f t="shared" si="14"/>
        <v>- - -</v>
      </c>
      <c r="E43" s="12" t="str">
        <f t="shared" si="14"/>
        <v>- - -</v>
      </c>
      <c r="F43" s="12" t="str">
        <f t="shared" si="14"/>
        <v>- - -</v>
      </c>
      <c r="G43" s="12" t="str">
        <f t="shared" si="14"/>
        <v>- - -</v>
      </c>
      <c r="H43" s="12" t="str">
        <f t="shared" si="14"/>
        <v>- - -</v>
      </c>
      <c r="I43" s="12" t="str">
        <f t="shared" si="14"/>
        <v>- - -</v>
      </c>
      <c r="J43" s="12" t="str">
        <f t="shared" si="14"/>
        <v>- - -</v>
      </c>
      <c r="K43" s="12" t="str">
        <f t="shared" si="14"/>
        <v>- - -</v>
      </c>
      <c r="L43" s="12" t="str">
        <f t="shared" si="14"/>
        <v>- - -</v>
      </c>
      <c r="M43" s="12" t="str">
        <f t="shared" si="14"/>
        <v>- - -</v>
      </c>
      <c r="N43" s="12" t="str">
        <f>M43</f>
        <v>- - -</v>
      </c>
    </row>
    <row r="44" spans="1:14" x14ac:dyDescent="0.35">
      <c r="A44" s="11" t="s">
        <v>29</v>
      </c>
      <c r="B44" s="21">
        <f>IF(ISNUMBER(B39/$B$34),B39/$B$34,"")</f>
        <v>0.20678246484698098</v>
      </c>
      <c r="C44" s="21">
        <f t="shared" ref="C44:M44" si="15">IF(ISNUMBER(C39/$B$34),C39/$B$34,"")</f>
        <v>0.30355665839536805</v>
      </c>
      <c r="D44" s="21">
        <f t="shared" si="15"/>
        <v>0.30355665839536805</v>
      </c>
      <c r="E44" s="21">
        <f t="shared" si="15"/>
        <v>0.30355665839536805</v>
      </c>
      <c r="F44" s="21">
        <f t="shared" si="15"/>
        <v>0.30355665839536805</v>
      </c>
      <c r="G44" s="21">
        <f t="shared" si="15"/>
        <v>0.30355665839536805</v>
      </c>
      <c r="H44" s="21">
        <f t="shared" si="15"/>
        <v>0.30355665839536805</v>
      </c>
      <c r="I44" s="21">
        <f t="shared" si="15"/>
        <v>0.30355665839536805</v>
      </c>
      <c r="J44" s="21">
        <f t="shared" si="15"/>
        <v>0.30355665839536805</v>
      </c>
      <c r="K44" s="21">
        <f t="shared" si="15"/>
        <v>0.30355665839536805</v>
      </c>
      <c r="L44" s="21">
        <f t="shared" si="15"/>
        <v>0.30355665839536805</v>
      </c>
      <c r="M44" s="21">
        <f t="shared" si="15"/>
        <v>0.30355665839536805</v>
      </c>
      <c r="N44" s="22">
        <f>M44</f>
        <v>0.30355665839536805</v>
      </c>
    </row>
    <row r="45" spans="1:14" x14ac:dyDescent="0.35">
      <c r="A45" s="2"/>
      <c r="B45" s="23">
        <f>IF(ISNUMBER($B$34-B42),$B$34-B42,$B$34)</f>
        <v>500</v>
      </c>
      <c r="C45" s="23">
        <f t="shared" ref="C45:N45" si="16">IF(ISNUMBER($B$34-C42),$B$34-C42,$B$34)</f>
        <v>734</v>
      </c>
      <c r="D45" s="23">
        <f t="shared" si="16"/>
        <v>734</v>
      </c>
      <c r="E45" s="23">
        <f t="shared" si="16"/>
        <v>734</v>
      </c>
      <c r="F45" s="23">
        <f t="shared" si="16"/>
        <v>734</v>
      </c>
      <c r="G45" s="23">
        <f t="shared" si="16"/>
        <v>734</v>
      </c>
      <c r="H45" s="23">
        <f t="shared" si="16"/>
        <v>734</v>
      </c>
      <c r="I45" s="23">
        <f t="shared" si="16"/>
        <v>734</v>
      </c>
      <c r="J45" s="23">
        <f t="shared" si="16"/>
        <v>734</v>
      </c>
      <c r="K45" s="23">
        <f t="shared" si="16"/>
        <v>734</v>
      </c>
      <c r="L45" s="23">
        <f t="shared" si="16"/>
        <v>734</v>
      </c>
      <c r="M45" s="23">
        <f t="shared" si="16"/>
        <v>734</v>
      </c>
      <c r="N45" s="23">
        <f t="shared" si="16"/>
        <v>734</v>
      </c>
    </row>
    <row r="46" spans="1:14" x14ac:dyDescent="0.35">
      <c r="A46" s="82" t="s">
        <v>40</v>
      </c>
      <c r="B46" s="24">
        <f>IF(ISNUMBER(B42),B42,0)</f>
        <v>1918</v>
      </c>
      <c r="C46" s="24">
        <f t="shared" ref="C46:N46" si="17">IF(ISNUMBER(C42),C42,0)</f>
        <v>1684</v>
      </c>
      <c r="D46" s="24">
        <f t="shared" si="17"/>
        <v>1684</v>
      </c>
      <c r="E46" s="24">
        <f t="shared" si="17"/>
        <v>1684</v>
      </c>
      <c r="F46" s="24">
        <f t="shared" si="17"/>
        <v>1684</v>
      </c>
      <c r="G46" s="24">
        <f t="shared" si="17"/>
        <v>1684</v>
      </c>
      <c r="H46" s="24">
        <f t="shared" si="17"/>
        <v>1684</v>
      </c>
      <c r="I46" s="24">
        <f t="shared" si="17"/>
        <v>1684</v>
      </c>
      <c r="J46" s="24">
        <f t="shared" si="17"/>
        <v>1684</v>
      </c>
      <c r="K46" s="24">
        <f t="shared" si="17"/>
        <v>1684</v>
      </c>
      <c r="L46" s="24">
        <f t="shared" si="17"/>
        <v>1684</v>
      </c>
      <c r="M46" s="24">
        <f t="shared" si="17"/>
        <v>1684</v>
      </c>
      <c r="N46" s="24">
        <f t="shared" si="17"/>
        <v>1684</v>
      </c>
    </row>
    <row r="47" spans="1:14" x14ac:dyDescent="0.35">
      <c r="A47" s="82"/>
    </row>
  </sheetData>
  <sheetProtection sheet="1"/>
  <mergeCells count="7">
    <mergeCell ref="F8:H8"/>
    <mergeCell ref="D32:E32"/>
    <mergeCell ref="F32:H32"/>
    <mergeCell ref="A46:A47"/>
    <mergeCell ref="A1:B2"/>
    <mergeCell ref="C1:C2"/>
    <mergeCell ref="D8:E8"/>
  </mergeCells>
  <phoneticPr fontId="23" type="noConversion"/>
  <conditionalFormatting sqref="B16:N18 B42:N43 B41:L41 N41 H19:N19 B20:G20 B24:N24 H23:N23 B21:N22">
    <cfRule type="cellIs" dxfId="26" priority="9" operator="equal">
      <formula>0</formula>
    </cfRule>
  </conditionalFormatting>
  <conditionalFormatting sqref="B25:N26">
    <cfRule type="cellIs" dxfId="25" priority="8" operator="greaterThanOrEqual">
      <formula>1</formula>
    </cfRule>
  </conditionalFormatting>
  <conditionalFormatting sqref="B39:L39 B40:K40">
    <cfRule type="cellIs" dxfId="24" priority="7" operator="equal">
      <formula>0</formula>
    </cfRule>
  </conditionalFormatting>
  <conditionalFormatting sqref="N42">
    <cfRule type="cellIs" dxfId="23" priority="6" operator="greaterThan">
      <formula>0</formula>
    </cfRule>
  </conditionalFormatting>
  <conditionalFormatting sqref="M41">
    <cfRule type="cellIs" dxfId="22" priority="5" operator="equal">
      <formula>0</formula>
    </cfRule>
  </conditionalFormatting>
  <conditionalFormatting sqref="M39">
    <cfRule type="cellIs" dxfId="21" priority="4" operator="equal">
      <formula>0</formula>
    </cfRule>
  </conditionalFormatting>
  <conditionalFormatting sqref="L40:N40">
    <cfRule type="cellIs" dxfId="20" priority="3" operator="equal">
      <formula>0</formula>
    </cfRule>
  </conditionalFormatting>
  <conditionalFormatting sqref="B44:N44">
    <cfRule type="cellIs" dxfId="19" priority="1" stopIfTrue="1" operator="greaterThanOrEqual">
      <formula>1</formula>
    </cfRule>
    <cfRule type="cellIs" dxfId="18" priority="2" stopIfTrue="1" operator="lessThan">
      <formula>1</formula>
    </cfRule>
  </conditionalFormatting>
  <pageMargins left="0.70866141732283472" right="0.70866141732283472" top="0.78740157480314965" bottom="0.78740157480314965" header="0.31496062992125984" footer="0.31496062992125984"/>
  <pageSetup paperSize="9" scale="72" orientation="landscape" r:id="rId1"/>
  <headerFooter>
    <oddFooter>&amp;L&amp;"Arial,Standard"&amp;9Datei: &amp;F, Tabelle: &amp;A
© 2016 Thomas Sießegger, Hamburg, Mail: loesungen@siessegger.de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47"/>
  <sheetViews>
    <sheetView zoomScaleNormal="100" zoomScalePageLayoutView="40" workbookViewId="0">
      <selection activeCell="B11" sqref="B11"/>
    </sheetView>
  </sheetViews>
  <sheetFormatPr baseColWidth="10" defaultColWidth="11" defaultRowHeight="13.5" x14ac:dyDescent="0.35"/>
  <cols>
    <col min="1" max="1" width="44.59765625" style="1" customWidth="1"/>
    <col min="2" max="14" width="10.6640625" style="1" customWidth="1"/>
    <col min="15" max="15" width="2.59765625" style="1" customWidth="1"/>
    <col min="16" max="16384" width="11" style="1"/>
  </cols>
  <sheetData>
    <row r="1" spans="1:15" ht="15" customHeight="1" x14ac:dyDescent="0.35">
      <c r="A1" s="83" t="s">
        <v>42</v>
      </c>
      <c r="B1" s="83"/>
      <c r="C1" s="84">
        <v>2022</v>
      </c>
    </row>
    <row r="2" spans="1:15" ht="15" customHeight="1" x14ac:dyDescent="0.35">
      <c r="A2" s="83"/>
      <c r="B2" s="83"/>
      <c r="C2" s="85"/>
      <c r="E2" s="30" t="s">
        <v>30</v>
      </c>
      <c r="F2" s="31"/>
      <c r="G2" s="31"/>
      <c r="H2" s="32"/>
    </row>
    <row r="3" spans="1:15" ht="15" customHeight="1" x14ac:dyDescent="0.35">
      <c r="A3" s="43" t="s">
        <v>37</v>
      </c>
      <c r="B3" s="42"/>
      <c r="E3" s="2" t="s">
        <v>45</v>
      </c>
    </row>
    <row r="4" spans="1:15" ht="15" customHeight="1" x14ac:dyDescent="0.35">
      <c r="A4" s="43" t="s">
        <v>43</v>
      </c>
      <c r="B4" s="44"/>
      <c r="E4" s="2" t="s">
        <v>34</v>
      </c>
    </row>
    <row r="5" spans="1:15" ht="15" x14ac:dyDescent="0.35">
      <c r="A5" s="43" t="s">
        <v>31</v>
      </c>
      <c r="B5" s="44"/>
    </row>
    <row r="7" spans="1:15" x14ac:dyDescent="0.35">
      <c r="A7" s="3" t="s">
        <v>26</v>
      </c>
    </row>
    <row r="8" spans="1:15" s="4" customFormat="1" ht="13.15" x14ac:dyDescent="0.4">
      <c r="A8" s="4" t="str">
        <f>CONCATENATE("Leistungen mit dem Entlastungsbetrag nach § 45b SGB XI im Jahr ",C1)</f>
        <v>Leistungen mit dem Entlastungsbetrag nach § 45b SGB XI im Jahr 2022</v>
      </c>
      <c r="D8" s="78" t="s">
        <v>16</v>
      </c>
      <c r="E8" s="78"/>
      <c r="F8" s="75" t="s">
        <v>33</v>
      </c>
      <c r="G8" s="76"/>
      <c r="H8" s="77"/>
    </row>
    <row r="9" spans="1:15" s="4" customFormat="1" ht="13.15" x14ac:dyDescent="0.4">
      <c r="D9" s="3"/>
    </row>
    <row r="10" spans="1:15" x14ac:dyDescent="0.35">
      <c r="B10" s="7" t="s">
        <v>1</v>
      </c>
      <c r="C10" s="7" t="s">
        <v>2</v>
      </c>
      <c r="D10" s="7" t="s">
        <v>3</v>
      </c>
      <c r="E10" s="7" t="s">
        <v>4</v>
      </c>
      <c r="F10" s="7" t="s">
        <v>5</v>
      </c>
      <c r="G10" s="7" t="s">
        <v>6</v>
      </c>
      <c r="H10" s="7" t="s">
        <v>7</v>
      </c>
      <c r="I10" s="7" t="s">
        <v>8</v>
      </c>
      <c r="J10" s="7" t="s">
        <v>9</v>
      </c>
      <c r="K10" s="7" t="s">
        <v>10</v>
      </c>
      <c r="L10" s="7" t="s">
        <v>11</v>
      </c>
      <c r="M10" s="7" t="s">
        <v>12</v>
      </c>
      <c r="N10" s="7" t="s">
        <v>13</v>
      </c>
    </row>
    <row r="11" spans="1:15" x14ac:dyDescent="0.35">
      <c r="A11" s="6" t="s">
        <v>19</v>
      </c>
      <c r="B11" s="56">
        <v>125</v>
      </c>
      <c r="C11" s="9">
        <f>$B$11</f>
        <v>125</v>
      </c>
      <c r="D11" s="9">
        <f t="shared" ref="D11:M11" si="0">$B$11</f>
        <v>125</v>
      </c>
      <c r="E11" s="9">
        <f t="shared" si="0"/>
        <v>125</v>
      </c>
      <c r="F11" s="9">
        <f t="shared" si="0"/>
        <v>125</v>
      </c>
      <c r="G11" s="9">
        <f t="shared" si="0"/>
        <v>125</v>
      </c>
      <c r="H11" s="9">
        <f t="shared" si="0"/>
        <v>125</v>
      </c>
      <c r="I11" s="9">
        <f t="shared" si="0"/>
        <v>125</v>
      </c>
      <c r="J11" s="9">
        <f t="shared" si="0"/>
        <v>125</v>
      </c>
      <c r="K11" s="9">
        <f t="shared" si="0"/>
        <v>125</v>
      </c>
      <c r="L11" s="9">
        <f t="shared" si="0"/>
        <v>125</v>
      </c>
      <c r="M11" s="9">
        <f t="shared" si="0"/>
        <v>125</v>
      </c>
      <c r="N11" s="13">
        <f>SUM(B11:M11)</f>
        <v>1500</v>
      </c>
    </row>
    <row r="12" spans="1:15" s="4" customFormat="1" ht="13.15" x14ac:dyDescent="0.4">
      <c r="A12" s="69" t="str">
        <f>CONCATENATE("+ restliches Budget aus dem Jahr ",C1-1,"**")</f>
        <v>+ restliches Budget aus dem Jahr 2021**</v>
      </c>
      <c r="B12" s="68">
        <v>555</v>
      </c>
      <c r="C12" s="70" t="str">
        <f>CONCATENATE(", die zuerst genutzt/verbraucht werden. Wenn diese ",$B$12," € nicht komplett in der Zeit bis Ende Juni ",$C$1," genutzt werden, dann verfallen sie.")</f>
        <v>, die zuerst genutzt/verbraucht werden. Wenn diese 555 € nicht komplett in der Zeit bis Ende Juni 2022 genutzt werden, dann verfallen sie.</v>
      </c>
      <c r="D12" s="71"/>
      <c r="E12" s="72"/>
      <c r="F12" s="72"/>
      <c r="G12" s="73"/>
      <c r="H12" s="52"/>
      <c r="I12" s="52"/>
      <c r="J12" s="52"/>
      <c r="K12" s="52"/>
      <c r="L12" s="53"/>
      <c r="M12" s="51"/>
      <c r="N12" s="74"/>
    </row>
    <row r="13" spans="1:15" s="49" customFormat="1" hidden="1" x14ac:dyDescent="0.35">
      <c r="A13" s="45" t="str">
        <f>CONCATENATE("+ restliches Budget aus dem Jahr ",C1-1,"**")</f>
        <v>+ restliches Budget aus dem Jahr 2021**</v>
      </c>
      <c r="B13" s="65">
        <f>B12</f>
        <v>555</v>
      </c>
      <c r="C13" s="66" t="s">
        <v>35</v>
      </c>
      <c r="D13" s="66" t="s">
        <v>35</v>
      </c>
      <c r="E13" s="66" t="s">
        <v>35</v>
      </c>
      <c r="F13" s="66" t="s">
        <v>35</v>
      </c>
      <c r="G13" s="66" t="s">
        <v>35</v>
      </c>
      <c r="H13" s="66" t="s">
        <v>35</v>
      </c>
      <c r="I13" s="66" t="s">
        <v>35</v>
      </c>
      <c r="J13" s="66" t="s">
        <v>35</v>
      </c>
      <c r="K13" s="66" t="s">
        <v>35</v>
      </c>
      <c r="L13" s="66" t="s">
        <v>35</v>
      </c>
      <c r="M13" s="66" t="s">
        <v>35</v>
      </c>
      <c r="N13" s="67">
        <f>SUM(B13:M13)</f>
        <v>555</v>
      </c>
    </row>
    <row r="14" spans="1:15" x14ac:dyDescent="0.35">
      <c r="A14" s="11" t="str">
        <f>CONCATENATE("= Gesamt-Budget zu Beginn ",C1," bzw. zum Juli ",C1)</f>
        <v>= Gesamt-Budget zu Beginn 2022 bzw. zum Juli 2022</v>
      </c>
      <c r="B14" s="57">
        <f>B11+B13</f>
        <v>680</v>
      </c>
      <c r="C14" s="9" t="s">
        <v>35</v>
      </c>
      <c r="D14" s="9" t="s">
        <v>35</v>
      </c>
      <c r="E14" s="9" t="s">
        <v>35</v>
      </c>
      <c r="F14" s="9" t="s">
        <v>35</v>
      </c>
      <c r="G14" s="9" t="s">
        <v>35</v>
      </c>
      <c r="H14" s="9"/>
      <c r="I14" s="9"/>
      <c r="J14" s="9"/>
      <c r="K14" s="9"/>
      <c r="L14" s="9"/>
      <c r="M14" s="9"/>
      <c r="N14" s="13"/>
    </row>
    <row r="15" spans="1:15" x14ac:dyDescent="0.35">
      <c r="A15" s="6" t="s">
        <v>0</v>
      </c>
      <c r="B15" s="55">
        <v>250</v>
      </c>
      <c r="C15" s="55">
        <v>235</v>
      </c>
      <c r="D15" s="55">
        <v>200</v>
      </c>
      <c r="E15" s="55">
        <v>100</v>
      </c>
      <c r="F15" s="55">
        <v>111</v>
      </c>
      <c r="G15" s="55">
        <v>167</v>
      </c>
      <c r="H15" s="55">
        <v>208</v>
      </c>
      <c r="I15" s="55">
        <v>208</v>
      </c>
      <c r="J15" s="55">
        <v>208</v>
      </c>
      <c r="K15" s="55">
        <v>208</v>
      </c>
      <c r="L15" s="55">
        <v>208</v>
      </c>
      <c r="M15" s="55">
        <v>208</v>
      </c>
      <c r="N15" s="13">
        <f>SUM(B15:M15)</f>
        <v>2311</v>
      </c>
    </row>
    <row r="16" spans="1:15" x14ac:dyDescent="0.35">
      <c r="A16" s="33" t="s">
        <v>39</v>
      </c>
      <c r="B16" s="58">
        <f>IF((B14-B15)&gt;0,B14-B15,0)</f>
        <v>430</v>
      </c>
      <c r="C16" s="34">
        <f t="shared" ref="C16:M16" si="1">IF((C11-C15)&gt;0,C11-C15,0)</f>
        <v>0</v>
      </c>
      <c r="D16" s="34">
        <f t="shared" si="1"/>
        <v>0</v>
      </c>
      <c r="E16" s="34">
        <f t="shared" si="1"/>
        <v>25</v>
      </c>
      <c r="F16" s="34">
        <f t="shared" si="1"/>
        <v>14</v>
      </c>
      <c r="G16" s="34">
        <f t="shared" si="1"/>
        <v>0</v>
      </c>
      <c r="H16" s="10">
        <f t="shared" si="1"/>
        <v>0</v>
      </c>
      <c r="I16" s="10">
        <f t="shared" si="1"/>
        <v>0</v>
      </c>
      <c r="J16" s="10">
        <f t="shared" si="1"/>
        <v>0</v>
      </c>
      <c r="K16" s="10">
        <f t="shared" si="1"/>
        <v>0</v>
      </c>
      <c r="L16" s="10">
        <f t="shared" si="1"/>
        <v>0</v>
      </c>
      <c r="M16" s="10">
        <f t="shared" si="1"/>
        <v>0</v>
      </c>
      <c r="N16" s="13"/>
      <c r="O16" s="5"/>
    </row>
    <row r="17" spans="1:15" s="49" customFormat="1" hidden="1" x14ac:dyDescent="0.35">
      <c r="A17" s="45" t="s">
        <v>36</v>
      </c>
      <c r="B17" s="59">
        <f>IF((B14-B15)&lt;0,B14-B15,0)</f>
        <v>0</v>
      </c>
      <c r="C17" s="46">
        <f t="shared" ref="C17:M17" si="2">IF((C11-C15)&lt;0,C11-C15,0)</f>
        <v>-110</v>
      </c>
      <c r="D17" s="46">
        <f t="shared" si="2"/>
        <v>-75</v>
      </c>
      <c r="E17" s="46">
        <f t="shared" si="2"/>
        <v>0</v>
      </c>
      <c r="F17" s="46">
        <f t="shared" si="2"/>
        <v>0</v>
      </c>
      <c r="G17" s="46">
        <f t="shared" si="2"/>
        <v>-42</v>
      </c>
      <c r="H17" s="46">
        <f t="shared" si="2"/>
        <v>-83</v>
      </c>
      <c r="I17" s="46">
        <f t="shared" si="2"/>
        <v>-83</v>
      </c>
      <c r="J17" s="46">
        <f t="shared" si="2"/>
        <v>-83</v>
      </c>
      <c r="K17" s="46">
        <f t="shared" si="2"/>
        <v>-83</v>
      </c>
      <c r="L17" s="46">
        <f t="shared" si="2"/>
        <v>-83</v>
      </c>
      <c r="M17" s="46">
        <f t="shared" si="2"/>
        <v>-83</v>
      </c>
      <c r="N17" s="47">
        <f>SUM(B17:M17)</f>
        <v>-725</v>
      </c>
      <c r="O17" s="48"/>
    </row>
    <row r="18" spans="1:15" s="49" customFormat="1" hidden="1" x14ac:dyDescent="0.35">
      <c r="A18" s="45" t="s">
        <v>15</v>
      </c>
      <c r="B18" s="59"/>
      <c r="C18" s="46">
        <f t="shared" ref="C18:M18" si="3">IF((B24+C17)&lt;0,0,(B24+C17))</f>
        <v>320</v>
      </c>
      <c r="D18" s="46">
        <f t="shared" si="3"/>
        <v>245</v>
      </c>
      <c r="E18" s="46">
        <f t="shared" si="3"/>
        <v>245</v>
      </c>
      <c r="F18" s="46">
        <f t="shared" si="3"/>
        <v>270</v>
      </c>
      <c r="G18" s="46">
        <f t="shared" si="3"/>
        <v>242</v>
      </c>
      <c r="H18" s="46">
        <f t="shared" si="3"/>
        <v>159</v>
      </c>
      <c r="I18" s="46">
        <f t="shared" si="3"/>
        <v>76</v>
      </c>
      <c r="J18" s="46">
        <f t="shared" si="3"/>
        <v>0</v>
      </c>
      <c r="K18" s="46">
        <f t="shared" si="3"/>
        <v>0</v>
      </c>
      <c r="L18" s="46">
        <f t="shared" si="3"/>
        <v>0</v>
      </c>
      <c r="M18" s="46">
        <f t="shared" si="3"/>
        <v>0</v>
      </c>
      <c r="N18" s="47"/>
      <c r="O18" s="48"/>
    </row>
    <row r="19" spans="1:15" s="36" customFormat="1" x14ac:dyDescent="0.35">
      <c r="A19" s="37" t="str">
        <f>CONCATENATE("zur Info: bisher wurden verbraucht (aus ",C1-1,"):")</f>
        <v>zur Info: bisher wurden verbraucht (aus 2021):</v>
      </c>
      <c r="B19" s="60">
        <f>IF(SUM($B15:B15)&gt;$B$12,$B$12,SUM($B15:B15))</f>
        <v>250</v>
      </c>
      <c r="C19" s="38">
        <f>SUM($B15:C15)</f>
        <v>485</v>
      </c>
      <c r="D19" s="38">
        <f>SUM($B15:D15)</f>
        <v>685</v>
      </c>
      <c r="E19" s="38">
        <f>SUM($B15:E15)</f>
        <v>785</v>
      </c>
      <c r="F19" s="38">
        <f>SUM($B15:F15)</f>
        <v>896</v>
      </c>
      <c r="G19" s="38">
        <f>SUM($B15:G15)</f>
        <v>1063</v>
      </c>
      <c r="H19" s="39" t="str">
        <f>IF(G19&gt;=B12,CONCATENATE("OK, Sie haben ",$B$12," € aus dem Vorjahr ",$C$1," komplett verbraucht"),CONCATENATE("Achtung! Restbetrag des Vorjahres ",C1-1," in Höhe von ",G20," € verfällt"))</f>
        <v>OK, Sie haben 555 € aus dem Vorjahr 2022 komplett verbraucht</v>
      </c>
      <c r="I19" s="40"/>
      <c r="J19" s="40"/>
      <c r="K19" s="40"/>
      <c r="L19" s="40"/>
      <c r="M19" s="40"/>
      <c r="N19" s="41"/>
      <c r="O19" s="35"/>
    </row>
    <row r="20" spans="1:15" x14ac:dyDescent="0.35">
      <c r="A20" s="6" t="str">
        <f>CONCATENATE("zur Info: Restbetrag aus dem Vorjahr ",C1-1)</f>
        <v>zur Info: Restbetrag aus dem Vorjahr 2021</v>
      </c>
      <c r="B20" s="61">
        <f t="shared" ref="B20:G20" si="4">IF(($B$12-B19)&gt;0,$B$12-B19,"")</f>
        <v>305</v>
      </c>
      <c r="C20" s="10">
        <f t="shared" si="4"/>
        <v>70</v>
      </c>
      <c r="D20" s="10" t="str">
        <f t="shared" si="4"/>
        <v/>
      </c>
      <c r="E20" s="10" t="str">
        <f t="shared" si="4"/>
        <v/>
      </c>
      <c r="F20" s="10" t="str">
        <f t="shared" si="4"/>
        <v/>
      </c>
      <c r="G20" s="10" t="str">
        <f t="shared" si="4"/>
        <v/>
      </c>
      <c r="H20" s="9" t="s">
        <v>35</v>
      </c>
      <c r="I20" s="9" t="s">
        <v>35</v>
      </c>
      <c r="J20" s="9" t="s">
        <v>35</v>
      </c>
      <c r="K20" s="9" t="s">
        <v>35</v>
      </c>
      <c r="L20" s="9" t="s">
        <v>35</v>
      </c>
      <c r="M20" s="9" t="s">
        <v>35</v>
      </c>
      <c r="N20" s="9" t="s">
        <v>35</v>
      </c>
      <c r="O20" s="5"/>
    </row>
    <row r="21" spans="1:15" x14ac:dyDescent="0.35">
      <c r="A21" s="11" t="s">
        <v>14</v>
      </c>
      <c r="B21" s="62">
        <f>B17</f>
        <v>0</v>
      </c>
      <c r="C21" s="12">
        <f t="shared" ref="C21:M21" si="5">IF((C18&gt;0),0,B24+C17)</f>
        <v>0</v>
      </c>
      <c r="D21" s="12">
        <f t="shared" si="5"/>
        <v>0</v>
      </c>
      <c r="E21" s="12">
        <f t="shared" si="5"/>
        <v>0</v>
      </c>
      <c r="F21" s="12">
        <f t="shared" si="5"/>
        <v>0</v>
      </c>
      <c r="G21" s="12">
        <f t="shared" si="5"/>
        <v>0</v>
      </c>
      <c r="H21" s="12">
        <f t="shared" si="5"/>
        <v>0</v>
      </c>
      <c r="I21" s="12">
        <f t="shared" si="5"/>
        <v>0</v>
      </c>
      <c r="J21" s="12">
        <f t="shared" si="5"/>
        <v>-7</v>
      </c>
      <c r="K21" s="12">
        <f t="shared" si="5"/>
        <v>-83</v>
      </c>
      <c r="L21" s="12">
        <f t="shared" si="5"/>
        <v>-83</v>
      </c>
      <c r="M21" s="12">
        <f t="shared" si="5"/>
        <v>-83</v>
      </c>
      <c r="N21" s="12">
        <f>SUM(B21:M21)</f>
        <v>-256</v>
      </c>
      <c r="O21" s="5"/>
    </row>
    <row r="22" spans="1:15" x14ac:dyDescent="0.35">
      <c r="A22" s="6" t="s">
        <v>28</v>
      </c>
      <c r="B22" s="62">
        <f t="shared" ref="B22:G22" si="6">IF(ISNUMBER(B24),B24,"- - -")</f>
        <v>430</v>
      </c>
      <c r="C22" s="12">
        <f t="shared" si="6"/>
        <v>320</v>
      </c>
      <c r="D22" s="12">
        <f t="shared" si="6"/>
        <v>245</v>
      </c>
      <c r="E22" s="12">
        <f t="shared" si="6"/>
        <v>270</v>
      </c>
      <c r="F22" s="12">
        <f t="shared" si="6"/>
        <v>284</v>
      </c>
      <c r="G22" s="12">
        <f t="shared" si="6"/>
        <v>242</v>
      </c>
      <c r="H22" s="54">
        <f>IF((H23=TRUE),H24-G20,H24)</f>
        <v>159</v>
      </c>
      <c r="I22" s="12">
        <f>IF(ISNUMBER(I24),I24,"- - -")</f>
        <v>76</v>
      </c>
      <c r="J22" s="12">
        <f>IF(ISNUMBER(J24),J24,"- - -")</f>
        <v>0</v>
      </c>
      <c r="K22" s="12">
        <f>IF(ISNUMBER(K24),K24,"- - -")</f>
        <v>0</v>
      </c>
      <c r="L22" s="12">
        <f>IF(ISNUMBER(L24),L24,"- - -")</f>
        <v>0</v>
      </c>
      <c r="M22" s="12">
        <f>IF(ISNUMBER(M24),M24,"- - -")</f>
        <v>0</v>
      </c>
      <c r="N22" s="12"/>
      <c r="O22" s="5"/>
    </row>
    <row r="23" spans="1:15" s="49" customFormat="1" hidden="1" x14ac:dyDescent="0.35">
      <c r="A23" s="64"/>
      <c r="H23" s="47" t="b">
        <f>IF(AND(G20&gt;0),ISNUMBER(G20),H24)</f>
        <v>0</v>
      </c>
      <c r="I23" s="47"/>
      <c r="J23" s="47"/>
      <c r="K23" s="47"/>
      <c r="L23" s="47"/>
      <c r="M23" s="47"/>
      <c r="N23" s="47"/>
      <c r="O23" s="48"/>
    </row>
    <row r="24" spans="1:15" s="49" customFormat="1" hidden="1" x14ac:dyDescent="0.35">
      <c r="A24" s="45" t="s">
        <v>38</v>
      </c>
      <c r="B24" s="59">
        <f>B16</f>
        <v>430</v>
      </c>
      <c r="C24" s="46">
        <f t="shared" ref="C24:H24" si="7">IF((B24+C16+C17)&lt;0,0,(B24+C16+C17))</f>
        <v>320</v>
      </c>
      <c r="D24" s="46">
        <f t="shared" si="7"/>
        <v>245</v>
      </c>
      <c r="E24" s="46">
        <f t="shared" si="7"/>
        <v>270</v>
      </c>
      <c r="F24" s="46">
        <f t="shared" si="7"/>
        <v>284</v>
      </c>
      <c r="G24" s="46">
        <f t="shared" si="7"/>
        <v>242</v>
      </c>
      <c r="H24" s="46">
        <f t="shared" si="7"/>
        <v>159</v>
      </c>
      <c r="I24" s="50">
        <f>IF((H22+I16+I17)&lt;0,0,(H22+I16+I17))</f>
        <v>76</v>
      </c>
      <c r="J24" s="46">
        <f>IF((I24+J16+J17)&lt;0,0,(I24+J16+J17))</f>
        <v>0</v>
      </c>
      <c r="K24" s="46">
        <f>IF((J24+K16+K17)&lt;0,0,(J24+K16+K17))</f>
        <v>0</v>
      </c>
      <c r="L24" s="46">
        <f>IF((K24+L16+L17)&lt;0,0,(K24+L16+L17))</f>
        <v>0</v>
      </c>
      <c r="M24" s="46">
        <f>IF((L24+M16+M17)&lt;0,0,(L24+M16+M17))</f>
        <v>0</v>
      </c>
      <c r="N24" s="47">
        <f>M24</f>
        <v>0</v>
      </c>
    </row>
    <row r="25" spans="1:15" x14ac:dyDescent="0.35">
      <c r="A25" s="11" t="str">
        <f>CONCATENATE("monatliche Ausschöpfung, gemessen an ",$B$11," €")</f>
        <v>monatliche Ausschöpfung, gemessen an 125 €</v>
      </c>
      <c r="B25" s="63">
        <f t="shared" ref="B25:N25" si="8">IF(ISNUMBER(B15/B11),(B15/B11),"")</f>
        <v>2</v>
      </c>
      <c r="C25" s="14">
        <f t="shared" si="8"/>
        <v>1.88</v>
      </c>
      <c r="D25" s="14">
        <f t="shared" si="8"/>
        <v>1.6</v>
      </c>
      <c r="E25" s="14">
        <f t="shared" si="8"/>
        <v>0.8</v>
      </c>
      <c r="F25" s="14">
        <f t="shared" si="8"/>
        <v>0.88800000000000001</v>
      </c>
      <c r="G25" s="14">
        <f t="shared" si="8"/>
        <v>1.3360000000000001</v>
      </c>
      <c r="H25" s="14">
        <f t="shared" si="8"/>
        <v>1.6639999999999999</v>
      </c>
      <c r="I25" s="14">
        <f t="shared" si="8"/>
        <v>1.6639999999999999</v>
      </c>
      <c r="J25" s="14">
        <f t="shared" si="8"/>
        <v>1.6639999999999999</v>
      </c>
      <c r="K25" s="14">
        <f t="shared" si="8"/>
        <v>1.6639999999999999</v>
      </c>
      <c r="L25" s="14">
        <f t="shared" si="8"/>
        <v>1.6639999999999999</v>
      </c>
      <c r="M25" s="14">
        <f t="shared" si="8"/>
        <v>1.6639999999999999</v>
      </c>
      <c r="N25" s="14">
        <f t="shared" si="8"/>
        <v>1.5406666666666666</v>
      </c>
    </row>
    <row r="26" spans="1:15" x14ac:dyDescent="0.35">
      <c r="A26" s="26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ht="12" customHeight="1" x14ac:dyDescent="0.35">
      <c r="A27" s="29" t="s">
        <v>17</v>
      </c>
    </row>
    <row r="28" spans="1:15" ht="12" customHeight="1" x14ac:dyDescent="0.35">
      <c r="A28" s="29" t="str">
        <f>CONCATENATE("** kann sofort umfassend genutzt werden, da schon im Vorjahr ",C1-1," angespart / dieser Rest wird zuerst genutzt")</f>
        <v>** kann sofort umfassend genutzt werden, da schon im Vorjahr 2021 angespart / dieser Rest wird zuerst genutzt</v>
      </c>
    </row>
    <row r="29" spans="1:15" ht="12" customHeight="1" x14ac:dyDescent="0.35">
      <c r="A29" s="28"/>
    </row>
    <row r="31" spans="1:15" x14ac:dyDescent="0.35">
      <c r="A31" s="3" t="str">
        <f>A7</f>
        <v>Verteilung und Steuerung der</v>
      </c>
    </row>
    <row r="32" spans="1:15" ht="13.9" x14ac:dyDescent="0.4">
      <c r="A32" s="4" t="str">
        <f>CONCATENATE("(stundenweise) Verhinderungspflege nach § 39 SGB XI im Jahr ",C1)</f>
        <v>(stundenweise) Verhinderungspflege nach § 39 SGB XI im Jahr 2022</v>
      </c>
      <c r="B32" s="4"/>
      <c r="C32" s="4"/>
      <c r="D32" s="78" t="s">
        <v>16</v>
      </c>
      <c r="E32" s="78"/>
      <c r="F32" s="79" t="str">
        <f>$F$8</f>
        <v>Thomas Sießegger</v>
      </c>
      <c r="G32" s="80"/>
      <c r="H32" s="81"/>
      <c r="I32" s="4"/>
      <c r="J32" s="4"/>
      <c r="K32" s="4"/>
      <c r="L32" s="4"/>
      <c r="M32" s="4"/>
      <c r="N32" s="4"/>
    </row>
    <row r="33" spans="1:14" ht="13.9" x14ac:dyDescent="0.4">
      <c r="A33" s="4"/>
      <c r="B33" s="4"/>
      <c r="C33" s="4"/>
      <c r="D33" s="15"/>
      <c r="E33" s="15"/>
      <c r="F33" s="25"/>
      <c r="G33" s="25"/>
      <c r="H33" s="25"/>
      <c r="I33" s="4"/>
      <c r="J33" s="4"/>
      <c r="K33" s="4"/>
      <c r="L33" s="4"/>
      <c r="M33" s="4"/>
      <c r="N33" s="4"/>
    </row>
    <row r="34" spans="1:14" ht="13.9" x14ac:dyDescent="0.4">
      <c r="A34" s="4" t="s">
        <v>25</v>
      </c>
      <c r="B34" s="16">
        <v>2418</v>
      </c>
      <c r="C34" s="4"/>
      <c r="D34" s="15"/>
      <c r="E34" s="15"/>
      <c r="F34" s="15"/>
      <c r="G34" s="15"/>
      <c r="H34" s="15"/>
      <c r="I34" s="4"/>
      <c r="J34" s="4"/>
      <c r="K34" s="4"/>
      <c r="L34" s="4"/>
      <c r="M34" s="4"/>
      <c r="N34" s="4"/>
    </row>
    <row r="35" spans="1:14" ht="13.9" x14ac:dyDescent="0.4">
      <c r="A35" s="4"/>
      <c r="B35" s="4"/>
      <c r="C35" s="4"/>
      <c r="D35" s="3"/>
      <c r="E35" s="4"/>
      <c r="F35" s="4"/>
      <c r="G35" s="4"/>
      <c r="H35" s="4"/>
      <c r="I35" s="4"/>
      <c r="J35" s="4"/>
      <c r="K35" s="4"/>
      <c r="L35" s="4"/>
      <c r="M35" s="4"/>
      <c r="N35" s="17" t="s">
        <v>24</v>
      </c>
    </row>
    <row r="36" spans="1:14" x14ac:dyDescent="0.35">
      <c r="B36" s="7" t="s">
        <v>1</v>
      </c>
      <c r="C36" s="7" t="s">
        <v>2</v>
      </c>
      <c r="D36" s="7" t="s">
        <v>3</v>
      </c>
      <c r="E36" s="7" t="s">
        <v>4</v>
      </c>
      <c r="F36" s="7" t="s">
        <v>5</v>
      </c>
      <c r="G36" s="7" t="s">
        <v>6</v>
      </c>
      <c r="H36" s="7" t="s">
        <v>7</v>
      </c>
      <c r="I36" s="7" t="s">
        <v>8</v>
      </c>
      <c r="J36" s="7" t="s">
        <v>9</v>
      </c>
      <c r="K36" s="7" t="s">
        <v>10</v>
      </c>
      <c r="L36" s="7" t="s">
        <v>11</v>
      </c>
      <c r="M36" s="7" t="s">
        <v>12</v>
      </c>
      <c r="N36" s="7" t="s">
        <v>13</v>
      </c>
    </row>
    <row r="37" spans="1:14" x14ac:dyDescent="0.35">
      <c r="A37" s="18" t="s">
        <v>27</v>
      </c>
      <c r="B37" s="19">
        <f>$B$34/12</f>
        <v>201.5</v>
      </c>
      <c r="C37" s="19">
        <f t="shared" ref="C37:M37" si="9">$B$34/12</f>
        <v>201.5</v>
      </c>
      <c r="D37" s="19">
        <f t="shared" si="9"/>
        <v>201.5</v>
      </c>
      <c r="E37" s="19">
        <f t="shared" si="9"/>
        <v>201.5</v>
      </c>
      <c r="F37" s="19">
        <f t="shared" si="9"/>
        <v>201.5</v>
      </c>
      <c r="G37" s="19">
        <f t="shared" si="9"/>
        <v>201.5</v>
      </c>
      <c r="H37" s="19">
        <f t="shared" si="9"/>
        <v>201.5</v>
      </c>
      <c r="I37" s="19">
        <f t="shared" si="9"/>
        <v>201.5</v>
      </c>
      <c r="J37" s="19">
        <f t="shared" si="9"/>
        <v>201.5</v>
      </c>
      <c r="K37" s="19">
        <f t="shared" si="9"/>
        <v>201.5</v>
      </c>
      <c r="L37" s="19">
        <f t="shared" si="9"/>
        <v>201.5</v>
      </c>
      <c r="M37" s="19">
        <f t="shared" si="9"/>
        <v>201.5</v>
      </c>
      <c r="N37" s="20">
        <f>SUM(B37:M37)</f>
        <v>2418</v>
      </c>
    </row>
    <row r="38" spans="1:14" x14ac:dyDescent="0.35">
      <c r="A38" s="6" t="s">
        <v>0</v>
      </c>
      <c r="B38" s="8">
        <v>120</v>
      </c>
      <c r="C38" s="8">
        <v>105</v>
      </c>
      <c r="D38" s="8">
        <v>108</v>
      </c>
      <c r="E38" s="8">
        <v>104</v>
      </c>
      <c r="F38" s="8">
        <v>156</v>
      </c>
      <c r="G38" s="8">
        <v>250</v>
      </c>
      <c r="H38" s="8"/>
      <c r="I38" s="8"/>
      <c r="J38" s="8"/>
      <c r="K38" s="8"/>
      <c r="L38" s="8"/>
      <c r="M38" s="8"/>
      <c r="N38" s="13">
        <f>SUM(B38:M38)</f>
        <v>843</v>
      </c>
    </row>
    <row r="39" spans="1:14" hidden="1" x14ac:dyDescent="0.35">
      <c r="A39" s="6" t="s">
        <v>21</v>
      </c>
      <c r="B39" s="10">
        <f>B38</f>
        <v>120</v>
      </c>
      <c r="C39" s="10">
        <f>B39+C38</f>
        <v>225</v>
      </c>
      <c r="D39" s="10">
        <f t="shared" ref="D39:M39" si="10">C39+D38</f>
        <v>333</v>
      </c>
      <c r="E39" s="10">
        <f t="shared" si="10"/>
        <v>437</v>
      </c>
      <c r="F39" s="10">
        <f t="shared" si="10"/>
        <v>593</v>
      </c>
      <c r="G39" s="10">
        <f t="shared" si="10"/>
        <v>843</v>
      </c>
      <c r="H39" s="10">
        <f t="shared" si="10"/>
        <v>843</v>
      </c>
      <c r="I39" s="10">
        <f t="shared" si="10"/>
        <v>843</v>
      </c>
      <c r="J39" s="10">
        <f t="shared" si="10"/>
        <v>843</v>
      </c>
      <c r="K39" s="10">
        <f t="shared" si="10"/>
        <v>843</v>
      </c>
      <c r="L39" s="10">
        <f t="shared" si="10"/>
        <v>843</v>
      </c>
      <c r="M39" s="10">
        <f t="shared" si="10"/>
        <v>843</v>
      </c>
      <c r="N39" s="9">
        <f>M39</f>
        <v>843</v>
      </c>
    </row>
    <row r="40" spans="1:14" hidden="1" x14ac:dyDescent="0.35">
      <c r="A40" s="6" t="s">
        <v>22</v>
      </c>
      <c r="B40" s="10">
        <f>IF(($B$34-B39)&gt;0,($B$34-B39),0)</f>
        <v>2298</v>
      </c>
      <c r="C40" s="10">
        <f t="shared" ref="C40:M40" si="11">IF(($B$34-C39)&gt;0,($B$34-C39),0)</f>
        <v>2193</v>
      </c>
      <c r="D40" s="10">
        <f t="shared" si="11"/>
        <v>2085</v>
      </c>
      <c r="E40" s="10">
        <f t="shared" si="11"/>
        <v>1981</v>
      </c>
      <c r="F40" s="10">
        <f t="shared" si="11"/>
        <v>1825</v>
      </c>
      <c r="G40" s="10">
        <f t="shared" si="11"/>
        <v>1575</v>
      </c>
      <c r="H40" s="10">
        <f t="shared" si="11"/>
        <v>1575</v>
      </c>
      <c r="I40" s="10">
        <f t="shared" si="11"/>
        <v>1575</v>
      </c>
      <c r="J40" s="10">
        <f t="shared" si="11"/>
        <v>1575</v>
      </c>
      <c r="K40" s="10">
        <f t="shared" si="11"/>
        <v>1575</v>
      </c>
      <c r="L40" s="10">
        <f t="shared" si="11"/>
        <v>1575</v>
      </c>
      <c r="M40" s="10">
        <f t="shared" si="11"/>
        <v>1575</v>
      </c>
      <c r="N40" s="10">
        <f>M40</f>
        <v>1575</v>
      </c>
    </row>
    <row r="41" spans="1:14" hidden="1" x14ac:dyDescent="0.35">
      <c r="A41" s="11" t="s">
        <v>23</v>
      </c>
      <c r="B41" s="10">
        <f>B37-B38</f>
        <v>81.5</v>
      </c>
      <c r="C41" s="10">
        <f t="shared" ref="C41:N41" si="12">C37-C38</f>
        <v>96.5</v>
      </c>
      <c r="D41" s="10">
        <f t="shared" si="12"/>
        <v>93.5</v>
      </c>
      <c r="E41" s="10">
        <f t="shared" si="12"/>
        <v>97.5</v>
      </c>
      <c r="F41" s="10">
        <f t="shared" si="12"/>
        <v>45.5</v>
      </c>
      <c r="G41" s="10">
        <f t="shared" si="12"/>
        <v>-48.5</v>
      </c>
      <c r="H41" s="10">
        <f t="shared" si="12"/>
        <v>201.5</v>
      </c>
      <c r="I41" s="10">
        <f t="shared" si="12"/>
        <v>201.5</v>
      </c>
      <c r="J41" s="10">
        <f t="shared" si="12"/>
        <v>201.5</v>
      </c>
      <c r="K41" s="10">
        <f t="shared" si="12"/>
        <v>201.5</v>
      </c>
      <c r="L41" s="10">
        <f t="shared" si="12"/>
        <v>201.5</v>
      </c>
      <c r="M41" s="10">
        <f t="shared" si="12"/>
        <v>201.5</v>
      </c>
      <c r="N41" s="10">
        <f t="shared" si="12"/>
        <v>1575</v>
      </c>
    </row>
    <row r="42" spans="1:14" x14ac:dyDescent="0.35">
      <c r="A42" s="11" t="s">
        <v>20</v>
      </c>
      <c r="B42" s="12">
        <f>IF(($B$34-B38)&gt;0,($B$34-B38),"verbraucht")</f>
        <v>2298</v>
      </c>
      <c r="C42" s="12">
        <f>IF((C39)&lt;$B$34,($B$34-C39),"verbraucht")</f>
        <v>2193</v>
      </c>
      <c r="D42" s="12">
        <f t="shared" ref="D42:M42" si="13">IF((D39)&lt;$B$34,($B$34-D39),"verbraucht")</f>
        <v>2085</v>
      </c>
      <c r="E42" s="12">
        <f t="shared" si="13"/>
        <v>1981</v>
      </c>
      <c r="F42" s="12">
        <f t="shared" si="13"/>
        <v>1825</v>
      </c>
      <c r="G42" s="12">
        <f t="shared" si="13"/>
        <v>1575</v>
      </c>
      <c r="H42" s="12">
        <f t="shared" si="13"/>
        <v>1575</v>
      </c>
      <c r="I42" s="12">
        <f t="shared" si="13"/>
        <v>1575</v>
      </c>
      <c r="J42" s="12">
        <f t="shared" si="13"/>
        <v>1575</v>
      </c>
      <c r="K42" s="12">
        <f t="shared" si="13"/>
        <v>1575</v>
      </c>
      <c r="L42" s="12">
        <f t="shared" si="13"/>
        <v>1575</v>
      </c>
      <c r="M42" s="12">
        <f t="shared" si="13"/>
        <v>1575</v>
      </c>
      <c r="N42" s="12">
        <f>M42</f>
        <v>1575</v>
      </c>
    </row>
    <row r="43" spans="1:14" x14ac:dyDescent="0.35">
      <c r="A43" s="11" t="str">
        <f xml:space="preserve"> CONCATENATE("= Eigenanteil ( nach Verbrauch von ",$B$34," € ",")")</f>
        <v>= Eigenanteil ( nach Verbrauch von 2418 € )</v>
      </c>
      <c r="B43" s="12" t="str">
        <f>IF(($B$34-B39)&gt;0,"- - -",($B$34-B39))</f>
        <v>- - -</v>
      </c>
      <c r="C43" s="12" t="str">
        <f t="shared" ref="C43:M43" si="14">IF(($B$34-C39)&gt;0,"- - -",($B$34-C39))</f>
        <v>- - -</v>
      </c>
      <c r="D43" s="12" t="str">
        <f t="shared" si="14"/>
        <v>- - -</v>
      </c>
      <c r="E43" s="12" t="str">
        <f t="shared" si="14"/>
        <v>- - -</v>
      </c>
      <c r="F43" s="12" t="str">
        <f t="shared" si="14"/>
        <v>- - -</v>
      </c>
      <c r="G43" s="12" t="str">
        <f t="shared" si="14"/>
        <v>- - -</v>
      </c>
      <c r="H43" s="12" t="str">
        <f t="shared" si="14"/>
        <v>- - -</v>
      </c>
      <c r="I43" s="12" t="str">
        <f t="shared" si="14"/>
        <v>- - -</v>
      </c>
      <c r="J43" s="12" t="str">
        <f t="shared" si="14"/>
        <v>- - -</v>
      </c>
      <c r="K43" s="12" t="str">
        <f t="shared" si="14"/>
        <v>- - -</v>
      </c>
      <c r="L43" s="12" t="str">
        <f t="shared" si="14"/>
        <v>- - -</v>
      </c>
      <c r="M43" s="12" t="str">
        <f t="shared" si="14"/>
        <v>- - -</v>
      </c>
      <c r="N43" s="12" t="str">
        <f>M43</f>
        <v>- - -</v>
      </c>
    </row>
    <row r="44" spans="1:14" x14ac:dyDescent="0.35">
      <c r="A44" s="11" t="s">
        <v>29</v>
      </c>
      <c r="B44" s="21">
        <f>IF(ISNUMBER(B39/$B$34),B39/$B$34,"")</f>
        <v>4.9627791563275438E-2</v>
      </c>
      <c r="C44" s="21">
        <f t="shared" ref="C44:M44" si="15">IF(ISNUMBER(C39/$B$34),C39/$B$34,"")</f>
        <v>9.3052109181141443E-2</v>
      </c>
      <c r="D44" s="21">
        <f t="shared" si="15"/>
        <v>0.13771712158808933</v>
      </c>
      <c r="E44" s="21">
        <f t="shared" si="15"/>
        <v>0.18072787427626139</v>
      </c>
      <c r="F44" s="21">
        <f t="shared" si="15"/>
        <v>0.24524400330851945</v>
      </c>
      <c r="G44" s="21">
        <f t="shared" si="15"/>
        <v>0.34863523573200994</v>
      </c>
      <c r="H44" s="21">
        <f t="shared" si="15"/>
        <v>0.34863523573200994</v>
      </c>
      <c r="I44" s="21">
        <f t="shared" si="15"/>
        <v>0.34863523573200994</v>
      </c>
      <c r="J44" s="21">
        <f t="shared" si="15"/>
        <v>0.34863523573200994</v>
      </c>
      <c r="K44" s="21">
        <f t="shared" si="15"/>
        <v>0.34863523573200994</v>
      </c>
      <c r="L44" s="21">
        <f t="shared" si="15"/>
        <v>0.34863523573200994</v>
      </c>
      <c r="M44" s="21">
        <f t="shared" si="15"/>
        <v>0.34863523573200994</v>
      </c>
      <c r="N44" s="22">
        <f>M44</f>
        <v>0.34863523573200994</v>
      </c>
    </row>
    <row r="45" spans="1:14" x14ac:dyDescent="0.35">
      <c r="A45" s="2"/>
      <c r="B45" s="23">
        <f>IF(ISNUMBER($B$34-B42),$B$34-B42,$B$34)</f>
        <v>120</v>
      </c>
      <c r="C45" s="23">
        <f t="shared" ref="C45:N45" si="16">IF(ISNUMBER($B$34-C42),$B$34-C42,$B$34)</f>
        <v>225</v>
      </c>
      <c r="D45" s="23">
        <f t="shared" si="16"/>
        <v>333</v>
      </c>
      <c r="E45" s="23">
        <f t="shared" si="16"/>
        <v>437</v>
      </c>
      <c r="F45" s="23">
        <f t="shared" si="16"/>
        <v>593</v>
      </c>
      <c r="G45" s="23">
        <f t="shared" si="16"/>
        <v>843</v>
      </c>
      <c r="H45" s="23">
        <f t="shared" si="16"/>
        <v>843</v>
      </c>
      <c r="I45" s="23">
        <f t="shared" si="16"/>
        <v>843</v>
      </c>
      <c r="J45" s="23">
        <f t="shared" si="16"/>
        <v>843</v>
      </c>
      <c r="K45" s="23">
        <f t="shared" si="16"/>
        <v>843</v>
      </c>
      <c r="L45" s="23">
        <f t="shared" si="16"/>
        <v>843</v>
      </c>
      <c r="M45" s="23">
        <f t="shared" si="16"/>
        <v>843</v>
      </c>
      <c r="N45" s="23">
        <f t="shared" si="16"/>
        <v>843</v>
      </c>
    </row>
    <row r="46" spans="1:14" x14ac:dyDescent="0.35">
      <c r="A46" s="82" t="s">
        <v>41</v>
      </c>
      <c r="B46" s="24">
        <f>IF(ISNUMBER(B42),B42,0)</f>
        <v>2298</v>
      </c>
      <c r="C46" s="24">
        <f t="shared" ref="C46:N46" si="17">IF(ISNUMBER(C42),C42,0)</f>
        <v>2193</v>
      </c>
      <c r="D46" s="24">
        <f t="shared" si="17"/>
        <v>2085</v>
      </c>
      <c r="E46" s="24">
        <f t="shared" si="17"/>
        <v>1981</v>
      </c>
      <c r="F46" s="24">
        <f t="shared" si="17"/>
        <v>1825</v>
      </c>
      <c r="G46" s="24">
        <f t="shared" si="17"/>
        <v>1575</v>
      </c>
      <c r="H46" s="24">
        <f t="shared" si="17"/>
        <v>1575</v>
      </c>
      <c r="I46" s="24">
        <f t="shared" si="17"/>
        <v>1575</v>
      </c>
      <c r="J46" s="24">
        <f t="shared" si="17"/>
        <v>1575</v>
      </c>
      <c r="K46" s="24">
        <f t="shared" si="17"/>
        <v>1575</v>
      </c>
      <c r="L46" s="24">
        <f t="shared" si="17"/>
        <v>1575</v>
      </c>
      <c r="M46" s="24">
        <f t="shared" si="17"/>
        <v>1575</v>
      </c>
      <c r="N46" s="24">
        <f t="shared" si="17"/>
        <v>1575</v>
      </c>
    </row>
    <row r="47" spans="1:14" x14ac:dyDescent="0.35">
      <c r="A47" s="82"/>
    </row>
  </sheetData>
  <sheetProtection sheet="1"/>
  <mergeCells count="7">
    <mergeCell ref="A46:A47"/>
    <mergeCell ref="D32:E32"/>
    <mergeCell ref="F32:H32"/>
    <mergeCell ref="A1:B2"/>
    <mergeCell ref="C1:C2"/>
    <mergeCell ref="D8:E8"/>
    <mergeCell ref="F8:H8"/>
  </mergeCells>
  <phoneticPr fontId="23" type="noConversion"/>
  <conditionalFormatting sqref="B16:N18 B42:N43 B41:L41 N41 H19:N19 B20:G20 B24:N24 H23:N23 B21:N22">
    <cfRule type="cellIs" dxfId="17" priority="13" operator="equal">
      <formula>0</formula>
    </cfRule>
  </conditionalFormatting>
  <conditionalFormatting sqref="B25:N26">
    <cfRule type="cellIs" dxfId="16" priority="10" operator="greaterThanOrEqual">
      <formula>1</formula>
    </cfRule>
  </conditionalFormatting>
  <conditionalFormatting sqref="B39:L39 B40:K40">
    <cfRule type="cellIs" dxfId="15" priority="8" operator="equal">
      <formula>0</formula>
    </cfRule>
  </conditionalFormatting>
  <conditionalFormatting sqref="N42">
    <cfRule type="cellIs" dxfId="14" priority="7" operator="greaterThan">
      <formula>0</formula>
    </cfRule>
  </conditionalFormatting>
  <conditionalFormatting sqref="M41">
    <cfRule type="cellIs" dxfId="13" priority="6" operator="equal">
      <formula>0</formula>
    </cfRule>
  </conditionalFormatting>
  <conditionalFormatting sqref="M39">
    <cfRule type="cellIs" dxfId="12" priority="5" operator="equal">
      <formula>0</formula>
    </cfRule>
  </conditionalFormatting>
  <conditionalFormatting sqref="L40:N40">
    <cfRule type="cellIs" dxfId="11" priority="4" operator="equal">
      <formula>0</formula>
    </cfRule>
  </conditionalFormatting>
  <conditionalFormatting sqref="B44:N44">
    <cfRule type="cellIs" dxfId="10" priority="1" stopIfTrue="1" operator="greaterThanOrEqual">
      <formula>1</formula>
    </cfRule>
    <cfRule type="cellIs" dxfId="9" priority="2" stopIfTrue="1" operator="lessThan">
      <formula>1</formula>
    </cfRule>
  </conditionalFormatting>
  <pageMargins left="0.70866141732283472" right="0.70866141732283472" top="0.78740157480314965" bottom="0.78740157480314965" header="0.31496062992125984" footer="0.31496062992125984"/>
  <pageSetup paperSize="9" scale="72" orientation="landscape" r:id="rId1"/>
  <headerFooter>
    <oddFooter>&amp;L&amp;"Arial,Standard"&amp;9Datei: &amp;F, Tabelle: &amp;A
© 2016 Thomas Sießegger, Hamburg, Mail: loesungen@siessegger.de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47"/>
  <sheetViews>
    <sheetView zoomScaleNormal="100" zoomScalePageLayoutView="40" workbookViewId="0">
      <selection activeCell="E4" sqref="E4"/>
    </sheetView>
  </sheetViews>
  <sheetFormatPr baseColWidth="10" defaultColWidth="11" defaultRowHeight="13.5" x14ac:dyDescent="0.35"/>
  <cols>
    <col min="1" max="1" width="44.59765625" style="1" customWidth="1"/>
    <col min="2" max="14" width="10.6640625" style="1" customWidth="1"/>
    <col min="15" max="15" width="2.59765625" style="1" customWidth="1"/>
    <col min="16" max="16384" width="11" style="1"/>
  </cols>
  <sheetData>
    <row r="1" spans="1:15" ht="15" customHeight="1" x14ac:dyDescent="0.35">
      <c r="A1" s="83" t="s">
        <v>32</v>
      </c>
      <c r="B1" s="83"/>
      <c r="C1" s="84">
        <v>2021</v>
      </c>
    </row>
    <row r="2" spans="1:15" ht="15" customHeight="1" x14ac:dyDescent="0.35">
      <c r="A2" s="83"/>
      <c r="B2" s="83"/>
      <c r="C2" s="85"/>
      <c r="E2" s="30" t="s">
        <v>30</v>
      </c>
      <c r="F2" s="31"/>
      <c r="G2" s="31"/>
      <c r="H2" s="32"/>
    </row>
    <row r="3" spans="1:15" ht="15" customHeight="1" x14ac:dyDescent="0.35">
      <c r="A3" s="43" t="s">
        <v>37</v>
      </c>
      <c r="B3" s="42"/>
      <c r="E3" s="2" t="s">
        <v>45</v>
      </c>
    </row>
    <row r="4" spans="1:15" ht="15" customHeight="1" x14ac:dyDescent="0.35">
      <c r="A4" s="43" t="s">
        <v>43</v>
      </c>
      <c r="B4" s="44"/>
      <c r="E4" s="2" t="s">
        <v>34</v>
      </c>
    </row>
    <row r="5" spans="1:15" ht="15" x14ac:dyDescent="0.35">
      <c r="A5" s="43" t="s">
        <v>31</v>
      </c>
      <c r="B5" s="44"/>
    </row>
    <row r="7" spans="1:15" x14ac:dyDescent="0.35">
      <c r="A7" s="3" t="s">
        <v>26</v>
      </c>
    </row>
    <row r="8" spans="1:15" s="4" customFormat="1" ht="13.15" x14ac:dyDescent="0.4">
      <c r="A8" s="4" t="str">
        <f>CONCATENATE("Leistungen mit dem Entlastungsbetrag nach § 45b SGB XI im Jahr ",C1)</f>
        <v>Leistungen mit dem Entlastungsbetrag nach § 45b SGB XI im Jahr 2021</v>
      </c>
      <c r="D8" s="78" t="s">
        <v>16</v>
      </c>
      <c r="E8" s="78"/>
      <c r="F8" s="75" t="s">
        <v>33</v>
      </c>
      <c r="G8" s="76"/>
      <c r="H8" s="77"/>
    </row>
    <row r="9" spans="1:15" s="4" customFormat="1" ht="13.15" x14ac:dyDescent="0.4">
      <c r="D9" s="3"/>
    </row>
    <row r="10" spans="1:15" x14ac:dyDescent="0.35">
      <c r="B10" s="7" t="s">
        <v>1</v>
      </c>
      <c r="C10" s="7" t="s">
        <v>2</v>
      </c>
      <c r="D10" s="7" t="s">
        <v>3</v>
      </c>
      <c r="E10" s="7" t="s">
        <v>4</v>
      </c>
      <c r="F10" s="7" t="s">
        <v>5</v>
      </c>
      <c r="G10" s="7" t="s">
        <v>6</v>
      </c>
      <c r="H10" s="7" t="s">
        <v>7</v>
      </c>
      <c r="I10" s="7" t="s">
        <v>8</v>
      </c>
      <c r="J10" s="7" t="s">
        <v>9</v>
      </c>
      <c r="K10" s="7" t="s">
        <v>10</v>
      </c>
      <c r="L10" s="7" t="s">
        <v>11</v>
      </c>
      <c r="M10" s="7" t="s">
        <v>12</v>
      </c>
      <c r="N10" s="7" t="s">
        <v>13</v>
      </c>
    </row>
    <row r="11" spans="1:15" x14ac:dyDescent="0.35">
      <c r="A11" s="6" t="s">
        <v>19</v>
      </c>
      <c r="B11" s="56">
        <v>125</v>
      </c>
      <c r="C11" s="9">
        <f>$B$11</f>
        <v>125</v>
      </c>
      <c r="D11" s="9">
        <f t="shared" ref="D11:M11" si="0">$B$11</f>
        <v>125</v>
      </c>
      <c r="E11" s="9">
        <f t="shared" si="0"/>
        <v>125</v>
      </c>
      <c r="F11" s="9">
        <f t="shared" si="0"/>
        <v>125</v>
      </c>
      <c r="G11" s="9">
        <f t="shared" si="0"/>
        <v>125</v>
      </c>
      <c r="H11" s="9">
        <f t="shared" si="0"/>
        <v>125</v>
      </c>
      <c r="I11" s="9">
        <f t="shared" si="0"/>
        <v>125</v>
      </c>
      <c r="J11" s="9">
        <f t="shared" si="0"/>
        <v>125</v>
      </c>
      <c r="K11" s="9">
        <f t="shared" si="0"/>
        <v>125</v>
      </c>
      <c r="L11" s="9">
        <f t="shared" si="0"/>
        <v>125</v>
      </c>
      <c r="M11" s="9">
        <f t="shared" si="0"/>
        <v>125</v>
      </c>
      <c r="N11" s="13">
        <f>SUM(B11:M11)</f>
        <v>1500</v>
      </c>
    </row>
    <row r="12" spans="1:15" s="4" customFormat="1" ht="13.15" x14ac:dyDescent="0.4">
      <c r="A12" s="69" t="str">
        <f>CONCATENATE("+ restliches Budget aus dem Jahr ",C1-1,"**")</f>
        <v>+ restliches Budget aus dem Jahr 2020**</v>
      </c>
      <c r="B12" s="68">
        <v>960</v>
      </c>
      <c r="C12" s="70" t="str">
        <f>CONCATENATE(", die zuerst genutzt/verbraucht werden. Wenn diese ",$B$12," € nicht komplett in der Zeit bis Ende Juni ",$C$1," genutzt werden, dann verfallen sie.")</f>
        <v>, die zuerst genutzt/verbraucht werden. Wenn diese 960 € nicht komplett in der Zeit bis Ende Juni 2021 genutzt werden, dann verfallen sie.</v>
      </c>
      <c r="D12" s="71"/>
      <c r="E12" s="72"/>
      <c r="F12" s="72"/>
      <c r="G12" s="73"/>
      <c r="H12" s="52"/>
      <c r="I12" s="52"/>
      <c r="J12" s="52"/>
      <c r="K12" s="52"/>
      <c r="L12" s="53"/>
      <c r="M12" s="51"/>
      <c r="N12" s="74"/>
    </row>
    <row r="13" spans="1:15" s="49" customFormat="1" hidden="1" x14ac:dyDescent="0.35">
      <c r="A13" s="45" t="str">
        <f>CONCATENATE("+ restliches Budget aus dem Jahr ",C1-1,"**")</f>
        <v>+ restliches Budget aus dem Jahr 2020**</v>
      </c>
      <c r="B13" s="65">
        <f>B12</f>
        <v>960</v>
      </c>
      <c r="C13" s="66" t="s">
        <v>35</v>
      </c>
      <c r="D13" s="66" t="s">
        <v>35</v>
      </c>
      <c r="E13" s="66" t="s">
        <v>35</v>
      </c>
      <c r="F13" s="66" t="s">
        <v>35</v>
      </c>
      <c r="G13" s="66" t="s">
        <v>35</v>
      </c>
      <c r="H13" s="66" t="s">
        <v>35</v>
      </c>
      <c r="I13" s="66" t="s">
        <v>35</v>
      </c>
      <c r="J13" s="66" t="s">
        <v>35</v>
      </c>
      <c r="K13" s="66" t="s">
        <v>35</v>
      </c>
      <c r="L13" s="66" t="s">
        <v>35</v>
      </c>
      <c r="M13" s="66" t="s">
        <v>35</v>
      </c>
      <c r="N13" s="67">
        <f>SUM(B13:M13)</f>
        <v>960</v>
      </c>
    </row>
    <row r="14" spans="1:15" x14ac:dyDescent="0.35">
      <c r="A14" s="11" t="str">
        <f>CONCATENATE("= Gesamt-Budget zu Beginn ",C1," bzw. zum Juli ",C1)</f>
        <v>= Gesamt-Budget zu Beginn 2021 bzw. zum Juli 2021</v>
      </c>
      <c r="B14" s="57">
        <f>B11+B13</f>
        <v>1085</v>
      </c>
      <c r="C14" s="9" t="s">
        <v>35</v>
      </c>
      <c r="D14" s="9" t="s">
        <v>35</v>
      </c>
      <c r="E14" s="9" t="s">
        <v>35</v>
      </c>
      <c r="F14" s="9" t="s">
        <v>35</v>
      </c>
      <c r="G14" s="9" t="s">
        <v>35</v>
      </c>
      <c r="H14" s="9"/>
      <c r="I14" s="9"/>
      <c r="J14" s="9"/>
      <c r="K14" s="9"/>
      <c r="L14" s="9"/>
      <c r="M14" s="9"/>
      <c r="N14" s="13"/>
    </row>
    <row r="15" spans="1:15" x14ac:dyDescent="0.35">
      <c r="A15" s="6" t="s">
        <v>0</v>
      </c>
      <c r="B15" s="55">
        <v>200</v>
      </c>
      <c r="C15" s="55">
        <v>300</v>
      </c>
      <c r="D15" s="55">
        <v>400</v>
      </c>
      <c r="E15" s="55">
        <v>250</v>
      </c>
      <c r="F15" s="55"/>
      <c r="G15" s="55"/>
      <c r="H15" s="55"/>
      <c r="I15" s="55"/>
      <c r="J15" s="55"/>
      <c r="K15" s="55"/>
      <c r="L15" s="55"/>
      <c r="M15" s="55"/>
      <c r="N15" s="13">
        <f>SUM(B15:M15)</f>
        <v>1150</v>
      </c>
    </row>
    <row r="16" spans="1:15" x14ac:dyDescent="0.35">
      <c r="A16" s="33" t="s">
        <v>39</v>
      </c>
      <c r="B16" s="58">
        <f>IF((B14-B15)&gt;0,B14-B15,0)</f>
        <v>885</v>
      </c>
      <c r="C16" s="34">
        <f t="shared" ref="C16:M16" si="1">IF((C11-C15)&gt;0,C11-C15,0)</f>
        <v>0</v>
      </c>
      <c r="D16" s="34">
        <f t="shared" si="1"/>
        <v>0</v>
      </c>
      <c r="E16" s="34">
        <f t="shared" si="1"/>
        <v>0</v>
      </c>
      <c r="F16" s="34">
        <f t="shared" si="1"/>
        <v>125</v>
      </c>
      <c r="G16" s="34">
        <f t="shared" si="1"/>
        <v>125</v>
      </c>
      <c r="H16" s="10">
        <f t="shared" si="1"/>
        <v>125</v>
      </c>
      <c r="I16" s="10">
        <f t="shared" si="1"/>
        <v>125</v>
      </c>
      <c r="J16" s="10">
        <f t="shared" si="1"/>
        <v>125</v>
      </c>
      <c r="K16" s="10">
        <f t="shared" si="1"/>
        <v>125</v>
      </c>
      <c r="L16" s="10">
        <f t="shared" si="1"/>
        <v>125</v>
      </c>
      <c r="M16" s="10">
        <f t="shared" si="1"/>
        <v>125</v>
      </c>
      <c r="N16" s="13"/>
      <c r="O16" s="5"/>
    </row>
    <row r="17" spans="1:15" s="49" customFormat="1" hidden="1" x14ac:dyDescent="0.35">
      <c r="A17" s="45" t="s">
        <v>36</v>
      </c>
      <c r="B17" s="59">
        <f>IF((B14-B15)&lt;0,B14-B15,0)</f>
        <v>0</v>
      </c>
      <c r="C17" s="46">
        <f t="shared" ref="C17:M17" si="2">IF((C11-C15)&lt;0,C11-C15,0)</f>
        <v>-175</v>
      </c>
      <c r="D17" s="46">
        <f t="shared" si="2"/>
        <v>-275</v>
      </c>
      <c r="E17" s="46">
        <f t="shared" si="2"/>
        <v>-125</v>
      </c>
      <c r="F17" s="46">
        <f t="shared" si="2"/>
        <v>0</v>
      </c>
      <c r="G17" s="46">
        <f t="shared" si="2"/>
        <v>0</v>
      </c>
      <c r="H17" s="46">
        <f t="shared" si="2"/>
        <v>0</v>
      </c>
      <c r="I17" s="46">
        <f t="shared" si="2"/>
        <v>0</v>
      </c>
      <c r="J17" s="46">
        <f t="shared" si="2"/>
        <v>0</v>
      </c>
      <c r="K17" s="46">
        <f t="shared" si="2"/>
        <v>0</v>
      </c>
      <c r="L17" s="46">
        <f t="shared" si="2"/>
        <v>0</v>
      </c>
      <c r="M17" s="46">
        <f t="shared" si="2"/>
        <v>0</v>
      </c>
      <c r="N17" s="47">
        <f>SUM(B17:M17)</f>
        <v>-575</v>
      </c>
      <c r="O17" s="48"/>
    </row>
    <row r="18" spans="1:15" s="49" customFormat="1" hidden="1" x14ac:dyDescent="0.35">
      <c r="A18" s="45" t="s">
        <v>15</v>
      </c>
      <c r="B18" s="59"/>
      <c r="C18" s="46">
        <f t="shared" ref="C18:M18" si="3">IF((B24+C17)&lt;0,0,(B24+C17))</f>
        <v>710</v>
      </c>
      <c r="D18" s="46">
        <f t="shared" si="3"/>
        <v>435</v>
      </c>
      <c r="E18" s="46">
        <f t="shared" si="3"/>
        <v>310</v>
      </c>
      <c r="F18" s="46">
        <f t="shared" si="3"/>
        <v>310</v>
      </c>
      <c r="G18" s="46">
        <f t="shared" si="3"/>
        <v>435</v>
      </c>
      <c r="H18" s="46">
        <f t="shared" si="3"/>
        <v>560</v>
      </c>
      <c r="I18" s="46">
        <f t="shared" si="3"/>
        <v>685</v>
      </c>
      <c r="J18" s="46">
        <f t="shared" si="3"/>
        <v>810</v>
      </c>
      <c r="K18" s="46">
        <f t="shared" si="3"/>
        <v>935</v>
      </c>
      <c r="L18" s="46">
        <f t="shared" si="3"/>
        <v>1060</v>
      </c>
      <c r="M18" s="46">
        <f t="shared" si="3"/>
        <v>1185</v>
      </c>
      <c r="N18" s="47"/>
      <c r="O18" s="48"/>
    </row>
    <row r="19" spans="1:15" s="36" customFormat="1" x14ac:dyDescent="0.35">
      <c r="A19" s="37" t="str">
        <f>CONCATENATE("zur Info: bisher wurden verbraucht (aus ",C1-1,"):")</f>
        <v>zur Info: bisher wurden verbraucht (aus 2020):</v>
      </c>
      <c r="B19" s="60">
        <f>IF(SUM($B15:B15)&gt;$B$12,$B$12,SUM($B15:B15))</f>
        <v>200</v>
      </c>
      <c r="C19" s="38">
        <f>SUM($B15:C15)</f>
        <v>500</v>
      </c>
      <c r="D19" s="38">
        <f>SUM($B15:D15)</f>
        <v>900</v>
      </c>
      <c r="E19" s="38">
        <f>SUM($B15:E15)</f>
        <v>1150</v>
      </c>
      <c r="F19" s="38">
        <f>SUM($B15:F15)</f>
        <v>1150</v>
      </c>
      <c r="G19" s="38">
        <f>SUM($B15:G15)</f>
        <v>1150</v>
      </c>
      <c r="H19" s="39" t="str">
        <f>IF(G19&gt;=B12,CONCATENATE("OK, Sie haben ",$B$12," € aus dem Vorjahr ",$C$1," komplett verbraucht"),CONCATENATE("Achtung! Restbetrag des Vorjahres ",C1-1," in Höhe von ",G20," € verfällt"))</f>
        <v>OK, Sie haben 960 € aus dem Vorjahr 2021 komplett verbraucht</v>
      </c>
      <c r="I19" s="40"/>
      <c r="J19" s="40"/>
      <c r="K19" s="40"/>
      <c r="L19" s="40"/>
      <c r="M19" s="40"/>
      <c r="N19" s="41"/>
      <c r="O19" s="35"/>
    </row>
    <row r="20" spans="1:15" x14ac:dyDescent="0.35">
      <c r="A20" s="6" t="str">
        <f>CONCATENATE("zur Info: Restbetrag aus dem Vorjahr ",C1-1)</f>
        <v>zur Info: Restbetrag aus dem Vorjahr 2020</v>
      </c>
      <c r="B20" s="61">
        <f t="shared" ref="B20:G20" si="4">IF(($B$12-B19)&gt;0,$B$12-B19,"")</f>
        <v>760</v>
      </c>
      <c r="C20" s="10">
        <f t="shared" si="4"/>
        <v>460</v>
      </c>
      <c r="D20" s="10">
        <f t="shared" si="4"/>
        <v>60</v>
      </c>
      <c r="E20" s="10" t="str">
        <f t="shared" si="4"/>
        <v/>
      </c>
      <c r="F20" s="10" t="str">
        <f t="shared" si="4"/>
        <v/>
      </c>
      <c r="G20" s="10" t="str">
        <f t="shared" si="4"/>
        <v/>
      </c>
      <c r="H20" s="9" t="s">
        <v>35</v>
      </c>
      <c r="I20" s="9" t="s">
        <v>35</v>
      </c>
      <c r="J20" s="9" t="s">
        <v>35</v>
      </c>
      <c r="K20" s="9" t="s">
        <v>35</v>
      </c>
      <c r="L20" s="9" t="s">
        <v>35</v>
      </c>
      <c r="M20" s="9" t="s">
        <v>35</v>
      </c>
      <c r="N20" s="9" t="s">
        <v>35</v>
      </c>
      <c r="O20" s="5"/>
    </row>
    <row r="21" spans="1:15" x14ac:dyDescent="0.35">
      <c r="A21" s="11" t="s">
        <v>14</v>
      </c>
      <c r="B21" s="62">
        <f>B17</f>
        <v>0</v>
      </c>
      <c r="C21" s="12">
        <f t="shared" ref="C21:M21" si="5">IF((C18&gt;0),0,B24+C17)</f>
        <v>0</v>
      </c>
      <c r="D21" s="12">
        <f t="shared" si="5"/>
        <v>0</v>
      </c>
      <c r="E21" s="12">
        <f t="shared" si="5"/>
        <v>0</v>
      </c>
      <c r="F21" s="12">
        <f t="shared" si="5"/>
        <v>0</v>
      </c>
      <c r="G21" s="12">
        <f t="shared" si="5"/>
        <v>0</v>
      </c>
      <c r="H21" s="12">
        <f t="shared" si="5"/>
        <v>0</v>
      </c>
      <c r="I21" s="12">
        <f t="shared" si="5"/>
        <v>0</v>
      </c>
      <c r="J21" s="12">
        <f t="shared" si="5"/>
        <v>0</v>
      </c>
      <c r="K21" s="12">
        <f t="shared" si="5"/>
        <v>0</v>
      </c>
      <c r="L21" s="12">
        <f t="shared" si="5"/>
        <v>0</v>
      </c>
      <c r="M21" s="12">
        <f t="shared" si="5"/>
        <v>0</v>
      </c>
      <c r="N21" s="12">
        <f>SUM(B21:M21)</f>
        <v>0</v>
      </c>
      <c r="O21" s="5"/>
    </row>
    <row r="22" spans="1:15" x14ac:dyDescent="0.35">
      <c r="A22" s="6" t="s">
        <v>28</v>
      </c>
      <c r="B22" s="62">
        <f t="shared" ref="B22:G22" si="6">IF(ISNUMBER(B24),B24,"- - -")</f>
        <v>885</v>
      </c>
      <c r="C22" s="12">
        <f t="shared" si="6"/>
        <v>710</v>
      </c>
      <c r="D22" s="12">
        <f t="shared" si="6"/>
        <v>435</v>
      </c>
      <c r="E22" s="12">
        <f t="shared" si="6"/>
        <v>310</v>
      </c>
      <c r="F22" s="12">
        <f t="shared" si="6"/>
        <v>435</v>
      </c>
      <c r="G22" s="12">
        <f t="shared" si="6"/>
        <v>560</v>
      </c>
      <c r="H22" s="54">
        <f>IF((H23=TRUE),H24-G20,H24)</f>
        <v>685</v>
      </c>
      <c r="I22" s="12">
        <f>IF(ISNUMBER(I24),I24,"- - -")</f>
        <v>810</v>
      </c>
      <c r="J22" s="12">
        <f>IF(ISNUMBER(J24),J24,"- - -")</f>
        <v>935</v>
      </c>
      <c r="K22" s="12">
        <f>IF(ISNUMBER(K24),K24,"- - -")</f>
        <v>1060</v>
      </c>
      <c r="L22" s="12">
        <f>IF(ISNUMBER(L24),L24,"- - -")</f>
        <v>1185</v>
      </c>
      <c r="M22" s="12">
        <f>IF(ISNUMBER(M24),M24,"- - -")</f>
        <v>1310</v>
      </c>
      <c r="N22" s="12"/>
      <c r="O22" s="5"/>
    </row>
    <row r="23" spans="1:15" s="49" customFormat="1" hidden="1" x14ac:dyDescent="0.35">
      <c r="A23" s="64"/>
      <c r="H23" s="47" t="b">
        <f>IF(AND(G20&gt;0),ISNUMBER(G20),H24)</f>
        <v>0</v>
      </c>
      <c r="I23" s="47"/>
      <c r="J23" s="47"/>
      <c r="K23" s="47"/>
      <c r="L23" s="47"/>
      <c r="M23" s="47"/>
      <c r="N23" s="47"/>
      <c r="O23" s="48"/>
    </row>
    <row r="24" spans="1:15" s="49" customFormat="1" hidden="1" x14ac:dyDescent="0.35">
      <c r="A24" s="45" t="s">
        <v>38</v>
      </c>
      <c r="B24" s="59">
        <f>B16</f>
        <v>885</v>
      </c>
      <c r="C24" s="46">
        <f t="shared" ref="C24:H24" si="7">IF((B24+C16+C17)&lt;0,0,(B24+C16+C17))</f>
        <v>710</v>
      </c>
      <c r="D24" s="46">
        <f t="shared" si="7"/>
        <v>435</v>
      </c>
      <c r="E24" s="46">
        <f t="shared" si="7"/>
        <v>310</v>
      </c>
      <c r="F24" s="46">
        <f t="shared" si="7"/>
        <v>435</v>
      </c>
      <c r="G24" s="46">
        <f t="shared" si="7"/>
        <v>560</v>
      </c>
      <c r="H24" s="46">
        <f t="shared" si="7"/>
        <v>685</v>
      </c>
      <c r="I24" s="50">
        <f>IF((H22+I16+I17)&lt;0,0,(H22+I16+I17))</f>
        <v>810</v>
      </c>
      <c r="J24" s="46">
        <f>IF((I24+J16+J17)&lt;0,0,(I24+J16+J17))</f>
        <v>935</v>
      </c>
      <c r="K24" s="46">
        <f>IF((J24+K16+K17)&lt;0,0,(J24+K16+K17))</f>
        <v>1060</v>
      </c>
      <c r="L24" s="46">
        <f>IF((K24+L16+L17)&lt;0,0,(K24+L16+L17))</f>
        <v>1185</v>
      </c>
      <c r="M24" s="46">
        <f>IF((L24+M16+M17)&lt;0,0,(L24+M16+M17))</f>
        <v>1310</v>
      </c>
      <c r="N24" s="47">
        <f>M24</f>
        <v>1310</v>
      </c>
    </row>
    <row r="25" spans="1:15" x14ac:dyDescent="0.35">
      <c r="A25" s="11" t="str">
        <f>CONCATENATE("monatliche Ausschöpfung, gemessen an ",$B$11," €")</f>
        <v>monatliche Ausschöpfung, gemessen an 125 €</v>
      </c>
      <c r="B25" s="63">
        <f t="shared" ref="B25:N25" si="8">IF(ISNUMBER(B15/B11),(B15/B11),"")</f>
        <v>1.6</v>
      </c>
      <c r="C25" s="14">
        <f t="shared" si="8"/>
        <v>2.4</v>
      </c>
      <c r="D25" s="14">
        <f t="shared" si="8"/>
        <v>3.2</v>
      </c>
      <c r="E25" s="14">
        <f t="shared" si="8"/>
        <v>2</v>
      </c>
      <c r="F25" s="14">
        <f t="shared" si="8"/>
        <v>0</v>
      </c>
      <c r="G25" s="14">
        <f t="shared" si="8"/>
        <v>0</v>
      </c>
      <c r="H25" s="14">
        <f t="shared" si="8"/>
        <v>0</v>
      </c>
      <c r="I25" s="14">
        <f t="shared" si="8"/>
        <v>0</v>
      </c>
      <c r="J25" s="14">
        <f t="shared" si="8"/>
        <v>0</v>
      </c>
      <c r="K25" s="14">
        <f t="shared" si="8"/>
        <v>0</v>
      </c>
      <c r="L25" s="14">
        <f t="shared" si="8"/>
        <v>0</v>
      </c>
      <c r="M25" s="14">
        <f t="shared" si="8"/>
        <v>0</v>
      </c>
      <c r="N25" s="14">
        <f t="shared" si="8"/>
        <v>0.76666666666666672</v>
      </c>
    </row>
    <row r="26" spans="1:15" x14ac:dyDescent="0.35">
      <c r="A26" s="26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ht="12" customHeight="1" x14ac:dyDescent="0.35">
      <c r="A27" s="29" t="s">
        <v>17</v>
      </c>
    </row>
    <row r="28" spans="1:15" ht="12" customHeight="1" x14ac:dyDescent="0.35">
      <c r="A28" s="29" t="str">
        <f>CONCATENATE("** kann sofort umfassend genutzt werden, da schon im Vorjahr ",C1-1," angespart / dieser Rest wird zuerst genutzt")</f>
        <v>** kann sofort umfassend genutzt werden, da schon im Vorjahr 2020 angespart / dieser Rest wird zuerst genutzt</v>
      </c>
    </row>
    <row r="29" spans="1:15" ht="12" customHeight="1" x14ac:dyDescent="0.35">
      <c r="A29" s="28"/>
    </row>
    <row r="31" spans="1:15" x14ac:dyDescent="0.35">
      <c r="A31" s="3" t="str">
        <f>A7</f>
        <v>Verteilung und Steuerung der</v>
      </c>
    </row>
    <row r="32" spans="1:15" ht="13.9" x14ac:dyDescent="0.4">
      <c r="A32" s="4" t="str">
        <f>CONCATENATE("(stundenweise) Verhinderungspflege nach § 39 SGB XI im Jahr ",C1)</f>
        <v>(stundenweise) Verhinderungspflege nach § 39 SGB XI im Jahr 2021</v>
      </c>
      <c r="B32" s="4"/>
      <c r="C32" s="4"/>
      <c r="D32" s="78" t="s">
        <v>16</v>
      </c>
      <c r="E32" s="78"/>
      <c r="F32" s="79" t="str">
        <f>$F$8</f>
        <v>Thomas Sießegger</v>
      </c>
      <c r="G32" s="80"/>
      <c r="H32" s="81"/>
      <c r="I32" s="4"/>
      <c r="J32" s="4"/>
      <c r="K32" s="4"/>
      <c r="L32" s="4"/>
      <c r="M32" s="4"/>
      <c r="N32" s="4"/>
    </row>
    <row r="33" spans="1:14" ht="13.9" x14ac:dyDescent="0.4">
      <c r="A33" s="4"/>
      <c r="B33" s="4"/>
      <c r="C33" s="4"/>
      <c r="D33" s="15"/>
      <c r="E33" s="15"/>
      <c r="F33" s="25"/>
      <c r="G33" s="25"/>
      <c r="H33" s="25"/>
      <c r="I33" s="4"/>
      <c r="J33" s="4"/>
      <c r="K33" s="4"/>
      <c r="L33" s="4"/>
      <c r="M33" s="4"/>
      <c r="N33" s="4"/>
    </row>
    <row r="34" spans="1:14" ht="13.9" x14ac:dyDescent="0.4">
      <c r="A34" s="4" t="s">
        <v>25</v>
      </c>
      <c r="B34" s="16">
        <v>2418</v>
      </c>
      <c r="C34" s="4"/>
      <c r="D34" s="15"/>
      <c r="E34" s="15"/>
      <c r="F34" s="15"/>
      <c r="G34" s="15"/>
      <c r="H34" s="15"/>
      <c r="I34" s="4"/>
      <c r="J34" s="4"/>
      <c r="K34" s="4"/>
      <c r="L34" s="4"/>
      <c r="M34" s="4"/>
      <c r="N34" s="4"/>
    </row>
    <row r="35" spans="1:14" ht="13.9" x14ac:dyDescent="0.4">
      <c r="A35" s="4"/>
      <c r="B35" s="4"/>
      <c r="C35" s="4"/>
      <c r="D35" s="3"/>
      <c r="E35" s="4"/>
      <c r="F35" s="4"/>
      <c r="G35" s="4"/>
      <c r="H35" s="4"/>
      <c r="I35" s="4"/>
      <c r="J35" s="4"/>
      <c r="K35" s="4"/>
      <c r="L35" s="4"/>
      <c r="M35" s="4"/>
      <c r="N35" s="17" t="s">
        <v>24</v>
      </c>
    </row>
    <row r="36" spans="1:14" x14ac:dyDescent="0.35">
      <c r="B36" s="7" t="s">
        <v>1</v>
      </c>
      <c r="C36" s="7" t="s">
        <v>2</v>
      </c>
      <c r="D36" s="7" t="s">
        <v>3</v>
      </c>
      <c r="E36" s="7" t="s">
        <v>4</v>
      </c>
      <c r="F36" s="7" t="s">
        <v>5</v>
      </c>
      <c r="G36" s="7" t="s">
        <v>6</v>
      </c>
      <c r="H36" s="7" t="s">
        <v>7</v>
      </c>
      <c r="I36" s="7" t="s">
        <v>8</v>
      </c>
      <c r="J36" s="7" t="s">
        <v>9</v>
      </c>
      <c r="K36" s="7" t="s">
        <v>10</v>
      </c>
      <c r="L36" s="7" t="s">
        <v>11</v>
      </c>
      <c r="M36" s="7" t="s">
        <v>12</v>
      </c>
      <c r="N36" s="7" t="s">
        <v>13</v>
      </c>
    </row>
    <row r="37" spans="1:14" x14ac:dyDescent="0.35">
      <c r="A37" s="18" t="s">
        <v>27</v>
      </c>
      <c r="B37" s="19">
        <f>$B$34/12</f>
        <v>201.5</v>
      </c>
      <c r="C37" s="19">
        <f t="shared" ref="C37:M37" si="9">$B$34/12</f>
        <v>201.5</v>
      </c>
      <c r="D37" s="19">
        <f t="shared" si="9"/>
        <v>201.5</v>
      </c>
      <c r="E37" s="19">
        <f t="shared" si="9"/>
        <v>201.5</v>
      </c>
      <c r="F37" s="19">
        <f t="shared" si="9"/>
        <v>201.5</v>
      </c>
      <c r="G37" s="19">
        <f t="shared" si="9"/>
        <v>201.5</v>
      </c>
      <c r="H37" s="19">
        <f t="shared" si="9"/>
        <v>201.5</v>
      </c>
      <c r="I37" s="19">
        <f t="shared" si="9"/>
        <v>201.5</v>
      </c>
      <c r="J37" s="19">
        <f t="shared" si="9"/>
        <v>201.5</v>
      </c>
      <c r="K37" s="19">
        <f t="shared" si="9"/>
        <v>201.5</v>
      </c>
      <c r="L37" s="19">
        <f t="shared" si="9"/>
        <v>201.5</v>
      </c>
      <c r="M37" s="19">
        <f t="shared" si="9"/>
        <v>201.5</v>
      </c>
      <c r="N37" s="20">
        <f>SUM(B37:M37)</f>
        <v>2418</v>
      </c>
    </row>
    <row r="38" spans="1:14" x14ac:dyDescent="0.35">
      <c r="A38" s="6" t="s">
        <v>0</v>
      </c>
      <c r="B38" s="8">
        <v>222</v>
      </c>
      <c r="C38" s="8">
        <v>250</v>
      </c>
      <c r="D38" s="8">
        <v>250</v>
      </c>
      <c r="E38" s="8">
        <v>250</v>
      </c>
      <c r="F38" s="8">
        <v>250</v>
      </c>
      <c r="G38" s="8">
        <v>250</v>
      </c>
      <c r="H38" s="8">
        <v>250</v>
      </c>
      <c r="I38" s="8">
        <v>250</v>
      </c>
      <c r="J38" s="8">
        <v>250</v>
      </c>
      <c r="K38" s="8">
        <v>168</v>
      </c>
      <c r="L38" s="8">
        <v>250</v>
      </c>
      <c r="M38" s="8"/>
      <c r="N38" s="13">
        <f>SUM(B38:M38)</f>
        <v>2640</v>
      </c>
    </row>
    <row r="39" spans="1:14" hidden="1" x14ac:dyDescent="0.35">
      <c r="A39" s="6" t="s">
        <v>21</v>
      </c>
      <c r="B39" s="10">
        <f>B38</f>
        <v>222</v>
      </c>
      <c r="C39" s="10">
        <f>B39+C38</f>
        <v>472</v>
      </c>
      <c r="D39" s="10">
        <f t="shared" ref="D39:M39" si="10">C39+D38</f>
        <v>722</v>
      </c>
      <c r="E39" s="10">
        <f t="shared" si="10"/>
        <v>972</v>
      </c>
      <c r="F39" s="10">
        <f t="shared" si="10"/>
        <v>1222</v>
      </c>
      <c r="G39" s="10">
        <f t="shared" si="10"/>
        <v>1472</v>
      </c>
      <c r="H39" s="10">
        <f t="shared" si="10"/>
        <v>1722</v>
      </c>
      <c r="I39" s="10">
        <f t="shared" si="10"/>
        <v>1972</v>
      </c>
      <c r="J39" s="10">
        <f t="shared" si="10"/>
        <v>2222</v>
      </c>
      <c r="K39" s="10">
        <f t="shared" si="10"/>
        <v>2390</v>
      </c>
      <c r="L39" s="10">
        <f t="shared" si="10"/>
        <v>2640</v>
      </c>
      <c r="M39" s="10">
        <f t="shared" si="10"/>
        <v>2640</v>
      </c>
      <c r="N39" s="9">
        <f>M39</f>
        <v>2640</v>
      </c>
    </row>
    <row r="40" spans="1:14" hidden="1" x14ac:dyDescent="0.35">
      <c r="A40" s="6" t="s">
        <v>22</v>
      </c>
      <c r="B40" s="10">
        <f>IF(($B$34-B39)&gt;0,($B$34-B39),0)</f>
        <v>2196</v>
      </c>
      <c r="C40" s="10">
        <f t="shared" ref="C40:M40" si="11">IF(($B$34-C39)&gt;0,($B$34-C39),0)</f>
        <v>1946</v>
      </c>
      <c r="D40" s="10">
        <f t="shared" si="11"/>
        <v>1696</v>
      </c>
      <c r="E40" s="10">
        <f t="shared" si="11"/>
        <v>1446</v>
      </c>
      <c r="F40" s="10">
        <f t="shared" si="11"/>
        <v>1196</v>
      </c>
      <c r="G40" s="10">
        <f t="shared" si="11"/>
        <v>946</v>
      </c>
      <c r="H40" s="10">
        <f t="shared" si="11"/>
        <v>696</v>
      </c>
      <c r="I40" s="10">
        <f t="shared" si="11"/>
        <v>446</v>
      </c>
      <c r="J40" s="10">
        <f t="shared" si="11"/>
        <v>196</v>
      </c>
      <c r="K40" s="10">
        <f t="shared" si="11"/>
        <v>28</v>
      </c>
      <c r="L40" s="10">
        <f t="shared" si="11"/>
        <v>0</v>
      </c>
      <c r="M40" s="10">
        <f t="shared" si="11"/>
        <v>0</v>
      </c>
      <c r="N40" s="10">
        <f>M40</f>
        <v>0</v>
      </c>
    </row>
    <row r="41" spans="1:14" hidden="1" x14ac:dyDescent="0.35">
      <c r="A41" s="11" t="s">
        <v>23</v>
      </c>
      <c r="B41" s="10">
        <f>B37-B38</f>
        <v>-20.5</v>
      </c>
      <c r="C41" s="10">
        <f t="shared" ref="C41:N41" si="12">C37-C38</f>
        <v>-48.5</v>
      </c>
      <c r="D41" s="10">
        <f t="shared" si="12"/>
        <v>-48.5</v>
      </c>
      <c r="E41" s="10">
        <f t="shared" si="12"/>
        <v>-48.5</v>
      </c>
      <c r="F41" s="10">
        <f t="shared" si="12"/>
        <v>-48.5</v>
      </c>
      <c r="G41" s="10">
        <f t="shared" si="12"/>
        <v>-48.5</v>
      </c>
      <c r="H41" s="10">
        <f t="shared" si="12"/>
        <v>-48.5</v>
      </c>
      <c r="I41" s="10">
        <f t="shared" si="12"/>
        <v>-48.5</v>
      </c>
      <c r="J41" s="10">
        <f t="shared" si="12"/>
        <v>-48.5</v>
      </c>
      <c r="K41" s="10">
        <f t="shared" si="12"/>
        <v>33.5</v>
      </c>
      <c r="L41" s="10">
        <f t="shared" si="12"/>
        <v>-48.5</v>
      </c>
      <c r="M41" s="10">
        <f t="shared" si="12"/>
        <v>201.5</v>
      </c>
      <c r="N41" s="10">
        <f t="shared" si="12"/>
        <v>-222</v>
      </c>
    </row>
    <row r="42" spans="1:14" x14ac:dyDescent="0.35">
      <c r="A42" s="11" t="s">
        <v>20</v>
      </c>
      <c r="B42" s="12">
        <f>IF(($B$34-B38)&gt;0,($B$34-B38),"verbraucht")</f>
        <v>2196</v>
      </c>
      <c r="C42" s="12">
        <f>IF((C39)&lt;$B$34,($B$34-C39),"verbraucht")</f>
        <v>1946</v>
      </c>
      <c r="D42" s="12">
        <f t="shared" ref="D42:M42" si="13">IF((D39)&lt;$B$34,($B$34-D39),"verbraucht")</f>
        <v>1696</v>
      </c>
      <c r="E42" s="12">
        <f t="shared" si="13"/>
        <v>1446</v>
      </c>
      <c r="F42" s="12">
        <f t="shared" si="13"/>
        <v>1196</v>
      </c>
      <c r="G42" s="12">
        <f t="shared" si="13"/>
        <v>946</v>
      </c>
      <c r="H42" s="12">
        <f t="shared" si="13"/>
        <v>696</v>
      </c>
      <c r="I42" s="12">
        <f t="shared" si="13"/>
        <v>446</v>
      </c>
      <c r="J42" s="12">
        <f t="shared" si="13"/>
        <v>196</v>
      </c>
      <c r="K42" s="12">
        <f t="shared" si="13"/>
        <v>28</v>
      </c>
      <c r="L42" s="12" t="str">
        <f t="shared" si="13"/>
        <v>verbraucht</v>
      </c>
      <c r="M42" s="12" t="str">
        <f t="shared" si="13"/>
        <v>verbraucht</v>
      </c>
      <c r="N42" s="12" t="str">
        <f>M42</f>
        <v>verbraucht</v>
      </c>
    </row>
    <row r="43" spans="1:14" x14ac:dyDescent="0.35">
      <c r="A43" s="11" t="str">
        <f xml:space="preserve"> CONCATENATE("= Eigenanteil ( nach Verbrauch von ",$B$34," € ",")")</f>
        <v>= Eigenanteil ( nach Verbrauch von 2418 € )</v>
      </c>
      <c r="B43" s="12" t="str">
        <f>IF(($B$34-B39)&gt;0,"- - -",($B$34-B39))</f>
        <v>- - -</v>
      </c>
      <c r="C43" s="12" t="str">
        <f t="shared" ref="C43:M43" si="14">IF(($B$34-C39)&gt;0,"- - -",($B$34-C39))</f>
        <v>- - -</v>
      </c>
      <c r="D43" s="12" t="str">
        <f t="shared" si="14"/>
        <v>- - -</v>
      </c>
      <c r="E43" s="12" t="str">
        <f t="shared" si="14"/>
        <v>- - -</v>
      </c>
      <c r="F43" s="12" t="str">
        <f t="shared" si="14"/>
        <v>- - -</v>
      </c>
      <c r="G43" s="12" t="str">
        <f t="shared" si="14"/>
        <v>- - -</v>
      </c>
      <c r="H43" s="12" t="str">
        <f t="shared" si="14"/>
        <v>- - -</v>
      </c>
      <c r="I43" s="12" t="str">
        <f t="shared" si="14"/>
        <v>- - -</v>
      </c>
      <c r="J43" s="12" t="str">
        <f t="shared" si="14"/>
        <v>- - -</v>
      </c>
      <c r="K43" s="12" t="str">
        <f t="shared" si="14"/>
        <v>- - -</v>
      </c>
      <c r="L43" s="12">
        <f t="shared" si="14"/>
        <v>-222</v>
      </c>
      <c r="M43" s="12">
        <f t="shared" si="14"/>
        <v>-222</v>
      </c>
      <c r="N43" s="12">
        <f>M43</f>
        <v>-222</v>
      </c>
    </row>
    <row r="44" spans="1:14" x14ac:dyDescent="0.35">
      <c r="A44" s="11" t="s">
        <v>29</v>
      </c>
      <c r="B44" s="21">
        <f>IF(ISNUMBER(B39/$B$34),B39/$B$34,"")</f>
        <v>9.1811414392059559E-2</v>
      </c>
      <c r="C44" s="21">
        <f t="shared" ref="C44:M44" si="15">IF(ISNUMBER(C39/$B$34),C39/$B$34,"")</f>
        <v>0.19520264681555005</v>
      </c>
      <c r="D44" s="21">
        <f t="shared" si="15"/>
        <v>0.29859387923904052</v>
      </c>
      <c r="E44" s="21">
        <f t="shared" si="15"/>
        <v>0.40198511166253104</v>
      </c>
      <c r="F44" s="21">
        <f t="shared" si="15"/>
        <v>0.5053763440860215</v>
      </c>
      <c r="G44" s="21">
        <f t="shared" si="15"/>
        <v>0.60876757650951197</v>
      </c>
      <c r="H44" s="21">
        <f t="shared" si="15"/>
        <v>0.71215880893300243</v>
      </c>
      <c r="I44" s="21">
        <f t="shared" si="15"/>
        <v>0.81555004135649301</v>
      </c>
      <c r="J44" s="21">
        <f t="shared" si="15"/>
        <v>0.91894127377998347</v>
      </c>
      <c r="K44" s="21">
        <f t="shared" si="15"/>
        <v>0.98842018196856907</v>
      </c>
      <c r="L44" s="21">
        <f t="shared" si="15"/>
        <v>1.0918114143920596</v>
      </c>
      <c r="M44" s="21">
        <f t="shared" si="15"/>
        <v>1.0918114143920596</v>
      </c>
      <c r="N44" s="22">
        <f>M44</f>
        <v>1.0918114143920596</v>
      </c>
    </row>
    <row r="45" spans="1:14" x14ac:dyDescent="0.35">
      <c r="A45" s="2"/>
      <c r="B45" s="23">
        <f>IF(ISNUMBER($B$34-B42),$B$34-B42,$B$34)</f>
        <v>222</v>
      </c>
      <c r="C45" s="23">
        <f t="shared" ref="C45:N45" si="16">IF(ISNUMBER($B$34-C42),$B$34-C42,$B$34)</f>
        <v>472</v>
      </c>
      <c r="D45" s="23">
        <f t="shared" si="16"/>
        <v>722</v>
      </c>
      <c r="E45" s="23">
        <f t="shared" si="16"/>
        <v>972</v>
      </c>
      <c r="F45" s="23">
        <f t="shared" si="16"/>
        <v>1222</v>
      </c>
      <c r="G45" s="23">
        <f t="shared" si="16"/>
        <v>1472</v>
      </c>
      <c r="H45" s="23">
        <f t="shared" si="16"/>
        <v>1722</v>
      </c>
      <c r="I45" s="23">
        <f t="shared" si="16"/>
        <v>1972</v>
      </c>
      <c r="J45" s="23">
        <f t="shared" si="16"/>
        <v>2222</v>
      </c>
      <c r="K45" s="23">
        <f t="shared" si="16"/>
        <v>2390</v>
      </c>
      <c r="L45" s="23">
        <f t="shared" si="16"/>
        <v>2418</v>
      </c>
      <c r="M45" s="23">
        <f t="shared" si="16"/>
        <v>2418</v>
      </c>
      <c r="N45" s="23">
        <f t="shared" si="16"/>
        <v>2418</v>
      </c>
    </row>
    <row r="46" spans="1:14" x14ac:dyDescent="0.35">
      <c r="A46" s="82" t="s">
        <v>44</v>
      </c>
      <c r="B46" s="24">
        <f>IF(ISNUMBER(B42),B42,0)</f>
        <v>2196</v>
      </c>
      <c r="C46" s="24">
        <f t="shared" ref="C46:N46" si="17">IF(ISNUMBER(C42),C42,0)</f>
        <v>1946</v>
      </c>
      <c r="D46" s="24">
        <f t="shared" si="17"/>
        <v>1696</v>
      </c>
      <c r="E46" s="24">
        <f t="shared" si="17"/>
        <v>1446</v>
      </c>
      <c r="F46" s="24">
        <f t="shared" si="17"/>
        <v>1196</v>
      </c>
      <c r="G46" s="24">
        <f t="shared" si="17"/>
        <v>946</v>
      </c>
      <c r="H46" s="24">
        <f t="shared" si="17"/>
        <v>696</v>
      </c>
      <c r="I46" s="24">
        <f t="shared" si="17"/>
        <v>446</v>
      </c>
      <c r="J46" s="24">
        <f t="shared" si="17"/>
        <v>196</v>
      </c>
      <c r="K46" s="24">
        <f t="shared" si="17"/>
        <v>28</v>
      </c>
      <c r="L46" s="24">
        <f t="shared" si="17"/>
        <v>0</v>
      </c>
      <c r="M46" s="24">
        <f t="shared" si="17"/>
        <v>0</v>
      </c>
      <c r="N46" s="24">
        <f t="shared" si="17"/>
        <v>0</v>
      </c>
    </row>
    <row r="47" spans="1:14" x14ac:dyDescent="0.35">
      <c r="A47" s="82"/>
    </row>
  </sheetData>
  <sheetProtection sheet="1"/>
  <mergeCells count="7">
    <mergeCell ref="F8:H8"/>
    <mergeCell ref="D32:E32"/>
    <mergeCell ref="F32:H32"/>
    <mergeCell ref="A46:A47"/>
    <mergeCell ref="A1:B2"/>
    <mergeCell ref="C1:C2"/>
    <mergeCell ref="D8:E8"/>
  </mergeCells>
  <phoneticPr fontId="23" type="noConversion"/>
  <conditionalFormatting sqref="B16:N18 B42:N43 B41:L41 N41 H19:N19 B20:G20 B24:N24 H23:N23 B21:N22">
    <cfRule type="cellIs" dxfId="8" priority="9" operator="equal">
      <formula>0</formula>
    </cfRule>
  </conditionalFormatting>
  <conditionalFormatting sqref="B25:N26">
    <cfRule type="cellIs" dxfId="7" priority="8" operator="greaterThanOrEqual">
      <formula>1</formula>
    </cfRule>
  </conditionalFormatting>
  <conditionalFormatting sqref="B39:L39 B40:K40">
    <cfRule type="cellIs" dxfId="6" priority="7" operator="equal">
      <formula>0</formula>
    </cfRule>
  </conditionalFormatting>
  <conditionalFormatting sqref="N42">
    <cfRule type="cellIs" dxfId="5" priority="6" operator="greaterThan">
      <formula>0</formula>
    </cfRule>
  </conditionalFormatting>
  <conditionalFormatting sqref="M41">
    <cfRule type="cellIs" dxfId="4" priority="5" operator="equal">
      <formula>0</formula>
    </cfRule>
  </conditionalFormatting>
  <conditionalFormatting sqref="M39">
    <cfRule type="cellIs" dxfId="3" priority="4" operator="equal">
      <formula>0</formula>
    </cfRule>
  </conditionalFormatting>
  <conditionalFormatting sqref="L40:N40">
    <cfRule type="cellIs" dxfId="2" priority="3" operator="equal">
      <formula>0</formula>
    </cfRule>
  </conditionalFormatting>
  <conditionalFormatting sqref="B44:N44">
    <cfRule type="cellIs" dxfId="1" priority="1" stopIfTrue="1" operator="greaterThanOrEqual">
      <formula>1</formula>
    </cfRule>
    <cfRule type="cellIs" dxfId="0" priority="2" stopIfTrue="1" operator="lessThan">
      <formula>1</formula>
    </cfRule>
  </conditionalFormatting>
  <pageMargins left="0.70866141732283472" right="0.70866141732283472" top="0.78740157480314965" bottom="0.78740157480314965" header="0.31496062992125984" footer="0.31496062992125984"/>
  <pageSetup paperSize="9" scale="72" orientation="landscape" r:id="rId1"/>
  <headerFooter>
    <oddFooter>&amp;L&amp;"Arial,Standard"&amp;9Datei: &amp;F, Tabelle: &amp;A
© 2016 Thomas Sießegger, Hamburg, Mail: loesungen@siessegger.de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Verteilung</vt:lpstr>
      <vt:lpstr>Beispiel 1</vt:lpstr>
      <vt:lpstr>Beispiel 2</vt:lpstr>
      <vt:lpstr>'Beispiel 1'!Druckbereich</vt:lpstr>
      <vt:lpstr>'Beispiel 2'!Druckbereich</vt:lpstr>
      <vt:lpstr>Verteilung!Druckbereich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Sießegger</dc:creator>
  <cp:lastModifiedBy>Thomas Sießegger</cp:lastModifiedBy>
  <dcterms:created xsi:type="dcterms:W3CDTF">2016-02-08T12:11:19Z</dcterms:created>
  <dcterms:modified xsi:type="dcterms:W3CDTF">2021-12-09T19:45:30Z</dcterms:modified>
</cp:coreProperties>
</file>